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eireimbsvr2\中高等学校\財務\11就学支援金\2023\★2023就学支援金自動判定システム\"/>
    </mc:Choice>
  </mc:AlternateContent>
  <xr:revisionPtr revIDLastSave="0" documentId="13_ncr:1_{40DDB32D-595F-47DE-B506-F386638FFB5D}" xr6:coauthVersionLast="47" xr6:coauthVersionMax="47" xr10:uidLastSave="{00000000-0000-0000-0000-000000000000}"/>
  <workbookProtection lockStructure="1"/>
  <bookViews>
    <workbookView showHorizontalScroll="0" xWindow="20370" yWindow="-120" windowWidth="29040" windowHeight="15720" xr2:uid="{00000000-000D-0000-FFFF-FFFF00000000}"/>
  </bookViews>
  <sheets>
    <sheet name="■2023授業料判定システムver①（高１・２・3対象）" sheetId="1" r:id="rId1"/>
    <sheet name="■2023授業料判定システムver②（早生まれ対象）" sheetId="4" r:id="rId2"/>
    <sheet name="サンプル画面（汎用版）" sheetId="3" r:id="rId3"/>
  </sheets>
  <definedNames>
    <definedName name="_xlnm.Print_Area" localSheetId="0">'■2023授業料判定システムver①（高１・２・3対象）'!$A$1:$G$33</definedName>
    <definedName name="_xlnm.Print_Area" localSheetId="1">'■2023授業料判定システムver②（早生まれ対象）'!$A$1:$H$39</definedName>
    <definedName name="_xlnm.Print_Area" localSheetId="2">'サンプル画面（汎用版）'!$A$1:$F$32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4" l="1"/>
  <c r="D35" i="4"/>
  <c r="D34" i="4"/>
  <c r="D33" i="4"/>
  <c r="D32" i="4"/>
  <c r="D27" i="4"/>
  <c r="C21" i="1"/>
  <c r="C22" i="1"/>
  <c r="E11" i="4"/>
  <c r="I7" i="4" l="1"/>
  <c r="C12" i="4" s="1"/>
  <c r="I6" i="4"/>
  <c r="B12" i="4"/>
  <c r="B11" i="4"/>
  <c r="J7" i="4"/>
  <c r="J6" i="4"/>
  <c r="E12" i="4"/>
  <c r="C11" i="4" l="1"/>
  <c r="I11" i="4" s="1"/>
  <c r="G11" i="4" s="1"/>
  <c r="I12" i="4"/>
  <c r="G12" i="4" s="1"/>
  <c r="H5" i="3"/>
  <c r="F5" i="3" s="1"/>
  <c r="H4" i="3"/>
  <c r="F4" i="3" s="1"/>
  <c r="F7" i="3" s="1"/>
  <c r="C26" i="3" s="1"/>
  <c r="H6" i="1"/>
  <c r="F6" i="1" s="1"/>
  <c r="H5" i="1"/>
  <c r="G14" i="4" l="1"/>
  <c r="C29" i="3"/>
  <c r="H29" i="3" s="1"/>
  <c r="I29" i="3" s="1"/>
  <c r="C27" i="3"/>
  <c r="H27" i="3" s="1"/>
  <c r="I27" i="3" s="1"/>
  <c r="C21" i="3"/>
  <c r="H21" i="3" s="1"/>
  <c r="I21" i="3" s="1"/>
  <c r="C30" i="3"/>
  <c r="H30" i="3" s="1"/>
  <c r="I30" i="3" s="1"/>
  <c r="C28" i="3"/>
  <c r="H28" i="3" s="1"/>
  <c r="I28" i="3" s="1"/>
  <c r="C25" i="3"/>
  <c r="H25" i="3" s="1"/>
  <c r="I25" i="3" s="1"/>
  <c r="C20" i="3"/>
  <c r="H20" i="3" s="1"/>
  <c r="I20" i="3" s="1"/>
  <c r="F5" i="1"/>
  <c r="F8" i="1" s="1"/>
  <c r="C29" i="1" l="1"/>
  <c r="C28" i="1"/>
  <c r="C26" i="1"/>
  <c r="H26" i="1" s="1"/>
  <c r="I26" i="1" s="1"/>
  <c r="C27" i="1"/>
  <c r="C31" i="1"/>
  <c r="C30" i="1"/>
  <c r="I27" i="4"/>
  <c r="J27" i="4" s="1"/>
  <c r="I32" i="4"/>
  <c r="J32" i="4" s="1"/>
  <c r="I33" i="4"/>
  <c r="J33" i="4" s="1"/>
  <c r="I34" i="4"/>
  <c r="J34" i="4" s="1"/>
  <c r="I35" i="4"/>
  <c r="J35" i="4" s="1"/>
  <c r="I36" i="4"/>
  <c r="J36" i="4" s="1"/>
  <c r="D37" i="4"/>
  <c r="I37" i="4" s="1"/>
  <c r="J37" i="4" s="1"/>
  <c r="D28" i="4"/>
  <c r="I28" i="4" s="1"/>
  <c r="J28" i="4" s="1"/>
  <c r="H27" i="1"/>
  <c r="I27" i="1" s="1"/>
  <c r="I23" i="3"/>
  <c r="D10" i="3" s="1"/>
  <c r="H31" i="1"/>
  <c r="I31" i="1" s="1"/>
  <c r="I31" i="3"/>
  <c r="J30" i="4" l="1"/>
  <c r="E17" i="4" s="1"/>
  <c r="J38" i="4"/>
  <c r="D18" i="4" s="1"/>
  <c r="C10" i="3"/>
  <c r="D11" i="3"/>
  <c r="D12" i="3" s="1"/>
  <c r="F11" i="3" s="1"/>
  <c r="C11" i="3"/>
  <c r="D17" i="4" l="1"/>
  <c r="E18" i="4"/>
  <c r="E19" i="4" s="1"/>
  <c r="G18" i="4" s="1"/>
  <c r="H22" i="1"/>
  <c r="I22" i="1" s="1"/>
  <c r="H21" i="1"/>
  <c r="I21" i="1" s="1"/>
  <c r="H30" i="1"/>
  <c r="I30" i="1" s="1"/>
  <c r="H29" i="1"/>
  <c r="I29" i="1" s="1"/>
  <c r="H28" i="1"/>
  <c r="I28" i="1" s="1"/>
  <c r="I32" i="1" l="1"/>
  <c r="C12" i="1" s="1"/>
  <c r="I24" i="1"/>
  <c r="C11" i="1" s="1"/>
  <c r="D12" i="1" l="1"/>
  <c r="D11" i="1"/>
  <c r="D13" i="1" l="1"/>
  <c r="F12" i="1" s="1"/>
</calcChain>
</file>

<file path=xl/sharedStrings.xml><?xml version="1.0" encoding="utf-8"?>
<sst xmlns="http://schemas.openxmlformats.org/spreadsheetml/2006/main" count="194" uniqueCount="66">
  <si>
    <t>保護者</t>
    <rPh sb="0" eb="3">
      <t>ホゴシャ</t>
    </rPh>
    <phoneticPr fontId="1"/>
  </si>
  <si>
    <t>課税標準額</t>
    <rPh sb="0" eb="2">
      <t>カゼイ</t>
    </rPh>
    <rPh sb="2" eb="4">
      <t>ヒョウジュン</t>
    </rPh>
    <rPh sb="4" eb="5">
      <t>ガク</t>
    </rPh>
    <phoneticPr fontId="1"/>
  </si>
  <si>
    <t>調整控除額</t>
    <rPh sb="0" eb="2">
      <t>チョウセイ</t>
    </rPh>
    <rPh sb="2" eb="4">
      <t>コウジョ</t>
    </rPh>
    <rPh sb="4" eb="5">
      <t>ガク</t>
    </rPh>
    <phoneticPr fontId="1"/>
  </si>
  <si>
    <t>就学支援金区分および支給額</t>
    <rPh sb="0" eb="2">
      <t>シュウガク</t>
    </rPh>
    <rPh sb="2" eb="5">
      <t>シエンキン</t>
    </rPh>
    <rPh sb="5" eb="7">
      <t>クブン</t>
    </rPh>
    <rPh sb="10" eb="12">
      <t>シキュウ</t>
    </rPh>
    <rPh sb="12" eb="13">
      <t>ガク</t>
    </rPh>
    <phoneticPr fontId="1"/>
  </si>
  <si>
    <t>―</t>
    <phoneticPr fontId="1"/>
  </si>
  <si>
    <t>＜適用①＞就学支援金</t>
    <rPh sb="1" eb="3">
      <t>テキヨウ</t>
    </rPh>
    <rPh sb="5" eb="7">
      <t>シュウガク</t>
    </rPh>
    <rPh sb="7" eb="10">
      <t>シエンキン</t>
    </rPh>
    <phoneticPr fontId="1"/>
  </si>
  <si>
    <t>＜適用②＞授業料減免</t>
    <rPh sb="1" eb="3">
      <t>テキヨウ</t>
    </rPh>
    <rPh sb="5" eb="10">
      <t>ジュギョウリョウゲンメン</t>
    </rPh>
    <phoneticPr fontId="1"/>
  </si>
  <si>
    <t>×6％－</t>
  </si>
  <si>
    <t>×6％－</t>
    <phoneticPr fontId="1"/>
  </si>
  <si>
    <t>判定結果</t>
    <rPh sb="0" eb="4">
      <t>ハンテイケッカ</t>
    </rPh>
    <phoneticPr fontId="1"/>
  </si>
  <si>
    <t>内訳</t>
    <rPh sb="0" eb="2">
      <t>ウチワケ</t>
    </rPh>
    <phoneticPr fontId="1"/>
  </si>
  <si>
    <t>支給金額（月額）</t>
    <rPh sb="0" eb="4">
      <t>シキュウキンガク</t>
    </rPh>
    <rPh sb="5" eb="7">
      <t>ゲツガク</t>
    </rPh>
    <phoneticPr fontId="1"/>
  </si>
  <si>
    <t>合計</t>
    <rPh sb="0" eb="2">
      <t>ゴウケイ</t>
    </rPh>
    <phoneticPr fontId="1"/>
  </si>
  <si>
    <t>304,200円未満</t>
    <phoneticPr fontId="1"/>
  </si>
  <si>
    <t>年収目安
910万円未満</t>
    <rPh sb="0" eb="2">
      <t>ネンシュウ</t>
    </rPh>
    <rPh sb="2" eb="4">
      <t>メヤス</t>
    </rPh>
    <rPh sb="8" eb="10">
      <t>マンエン</t>
    </rPh>
    <rPh sb="10" eb="12">
      <t>ミマン</t>
    </rPh>
    <phoneticPr fontId="1"/>
  </si>
  <si>
    <t>親権者【A】</t>
    <rPh sb="0" eb="3">
      <t>シンケンシャ</t>
    </rPh>
    <phoneticPr fontId="1"/>
  </si>
  <si>
    <t>154,500円未満</t>
    <phoneticPr fontId="1"/>
  </si>
  <si>
    <t>年収目安
590万円未満</t>
    <rPh sb="0" eb="2">
      <t>ネンシュウ</t>
    </rPh>
    <rPh sb="2" eb="4">
      <t>メヤス</t>
    </rPh>
    <rPh sb="8" eb="10">
      <t>マンエン</t>
    </rPh>
    <rPh sb="10" eb="12">
      <t>ミマン</t>
    </rPh>
    <phoneticPr fontId="1"/>
  </si>
  <si>
    <t>＝</t>
  </si>
  <si>
    <t>＝</t>
    <phoneticPr fontId="1"/>
  </si>
  <si>
    <t>→</t>
    <phoneticPr fontId="1"/>
  </si>
  <si>
    <r>
      <t xml:space="preserve">月額授業料
</t>
    </r>
    <r>
      <rPr>
        <sz val="11"/>
        <color theme="1"/>
        <rFont val="游ゴシック"/>
        <family val="3"/>
        <charset val="128"/>
        <scheme val="minor"/>
      </rPr>
      <t>（①＋②適用後）</t>
    </r>
    <rPh sb="0" eb="2">
      <t>ゲツガク</t>
    </rPh>
    <rPh sb="2" eb="5">
      <t>ジュギョウリョウ</t>
    </rPh>
    <rPh sb="10" eb="13">
      <t>テキヨウゴ</t>
    </rPh>
    <phoneticPr fontId="1"/>
  </si>
  <si>
    <t>親権者【B】</t>
    <rPh sb="0" eb="3">
      <t>シンケンシャ</t>
    </rPh>
    <phoneticPr fontId="1"/>
  </si>
  <si>
    <t>【A】＋【B】合計</t>
    <rPh sb="7" eb="9">
      <t>ゴウケイ</t>
    </rPh>
    <phoneticPr fontId="1"/>
  </si>
  <si>
    <t>①就学支援金</t>
    <rPh sb="1" eb="6">
      <t>シュウガクシエンキン</t>
    </rPh>
    <phoneticPr fontId="1"/>
  </si>
  <si>
    <t>②授業料減免</t>
    <rPh sb="1" eb="6">
      <t>ジュギョウリョウゲンメン</t>
    </rPh>
    <phoneticPr fontId="1"/>
  </si>
  <si>
    <t>判定基準額（【A】＋【B】合計）</t>
    <rPh sb="0" eb="2">
      <t>ハンテイ</t>
    </rPh>
    <rPh sb="2" eb="4">
      <t>キジュン</t>
    </rPh>
    <rPh sb="4" eb="5">
      <t>ガク</t>
    </rPh>
    <rPh sb="13" eb="15">
      <t>ゴウケイ</t>
    </rPh>
    <phoneticPr fontId="1"/>
  </si>
  <si>
    <t>203,100円未満</t>
    <phoneticPr fontId="1"/>
  </si>
  <si>
    <t>48,300円未満</t>
    <phoneticPr fontId="1"/>
  </si>
  <si>
    <t>年収目安
270万円未満</t>
    <rPh sb="0" eb="2">
      <t>ネンシュウ</t>
    </rPh>
    <rPh sb="2" eb="4">
      <t>メヤス</t>
    </rPh>
    <rPh sb="8" eb="10">
      <t>マンエン</t>
    </rPh>
    <rPh sb="10" eb="12">
      <t>ミマン</t>
    </rPh>
    <phoneticPr fontId="1"/>
  </si>
  <si>
    <t>年収目安
270～350万円</t>
    <rPh sb="0" eb="2">
      <t>ネンシュウ</t>
    </rPh>
    <rPh sb="2" eb="4">
      <t>メヤス</t>
    </rPh>
    <rPh sb="12" eb="14">
      <t>マンエン</t>
    </rPh>
    <phoneticPr fontId="1"/>
  </si>
  <si>
    <t>年収目安
350～590万円</t>
    <rPh sb="0" eb="2">
      <t>ネンシュウ</t>
    </rPh>
    <rPh sb="2" eb="4">
      <t>メヤス</t>
    </rPh>
    <rPh sb="12" eb="14">
      <t>マンエン</t>
    </rPh>
    <phoneticPr fontId="1"/>
  </si>
  <si>
    <t>年収目安
590～700万円</t>
    <rPh sb="0" eb="2">
      <t>ネンシュウ</t>
    </rPh>
    <rPh sb="2" eb="4">
      <t>メヤス</t>
    </rPh>
    <rPh sb="12" eb="14">
      <t>マンエン</t>
    </rPh>
    <phoneticPr fontId="1"/>
  </si>
  <si>
    <t>年収目安
700～910万円</t>
    <rPh sb="0" eb="2">
      <t>ネンシュウ</t>
    </rPh>
    <rPh sb="2" eb="4">
      <t>メヤス</t>
    </rPh>
    <rPh sb="12" eb="14">
      <t>マンエン</t>
    </rPh>
    <phoneticPr fontId="1"/>
  </si>
  <si>
    <t>月額9,900円（年額118,800円）</t>
    <phoneticPr fontId="1"/>
  </si>
  <si>
    <t>月額33,000円（年額396,000円）</t>
    <phoneticPr fontId="1"/>
  </si>
  <si>
    <t>月額23,100円（年額277,200円）</t>
    <rPh sb="0" eb="2">
      <t>ゲツガク</t>
    </rPh>
    <rPh sb="8" eb="9">
      <t>エン</t>
    </rPh>
    <rPh sb="10" eb="12">
      <t>ネンガク</t>
    </rPh>
    <rPh sb="19" eb="20">
      <t>エン</t>
    </rPh>
    <phoneticPr fontId="1"/>
  </si>
  <si>
    <t>月額4,800円（年額57,600円）</t>
    <rPh sb="0" eb="2">
      <t>ゲツガク</t>
    </rPh>
    <rPh sb="7" eb="8">
      <t>エン</t>
    </rPh>
    <rPh sb="9" eb="11">
      <t>ネンガク</t>
    </rPh>
    <rPh sb="17" eb="18">
      <t>エン</t>
    </rPh>
    <phoneticPr fontId="1"/>
  </si>
  <si>
    <t>月額9,750円（年額117,000円）</t>
    <rPh sb="0" eb="2">
      <t>ゲツガク</t>
    </rPh>
    <rPh sb="7" eb="8">
      <t>エン</t>
    </rPh>
    <rPh sb="9" eb="11">
      <t>ネンガク</t>
    </rPh>
    <rPh sb="18" eb="19">
      <t>エン</t>
    </rPh>
    <phoneticPr fontId="1"/>
  </si>
  <si>
    <t>授業料減免区分および支給額</t>
    <rPh sb="0" eb="3">
      <t>ジュギョウリョウ</t>
    </rPh>
    <rPh sb="3" eb="5">
      <t>ゲンメン</t>
    </rPh>
    <rPh sb="5" eb="7">
      <t>クブン</t>
    </rPh>
    <rPh sb="10" eb="12">
      <t>シキュウ</t>
    </rPh>
    <rPh sb="12" eb="13">
      <t>ガク</t>
    </rPh>
    <phoneticPr fontId="1"/>
  </si>
  <si>
    <t>認定見込</t>
    <rPh sb="0" eb="2">
      <t>ニンテイ</t>
    </rPh>
    <rPh sb="2" eb="4">
      <t>ミコミ</t>
    </rPh>
    <phoneticPr fontId="1"/>
  </si>
  <si>
    <t>0円</t>
    <rPh sb="1" eb="2">
      <t>エン</t>
    </rPh>
    <phoneticPr fontId="1"/>
  </si>
  <si>
    <t>　聖隷クリストファー高等学校</t>
    <rPh sb="1" eb="3">
      <t>セイレイ</t>
    </rPh>
    <rPh sb="10" eb="14">
      <t>コウトウガッコウ</t>
    </rPh>
    <phoneticPr fontId="1"/>
  </si>
  <si>
    <t>＊政令指定都市に納税している場合は調整控除額に3/4を乗じた額
＊判定基準額は100円未満切り捨て</t>
    <phoneticPr fontId="1"/>
  </si>
  <si>
    <t>フラグ</t>
    <phoneticPr fontId="1"/>
  </si>
  <si>
    <t>金額</t>
    <rPh sb="0" eb="2">
      <t>キンガク</t>
    </rPh>
    <phoneticPr fontId="1"/>
  </si>
  <si>
    <t>下記の黄色セルに金額を入力すると就学支援金および授業料減免を試算し、月額授業料（目安）が算出されます。</t>
    <rPh sb="0" eb="2">
      <t>カキ</t>
    </rPh>
    <rPh sb="3" eb="5">
      <t>キイロ</t>
    </rPh>
    <rPh sb="8" eb="10">
      <t>キンガク</t>
    </rPh>
    <rPh sb="11" eb="13">
      <t>ニュウリョク</t>
    </rPh>
    <rPh sb="16" eb="18">
      <t>シュウガク</t>
    </rPh>
    <rPh sb="18" eb="21">
      <t>シエンキン</t>
    </rPh>
    <rPh sb="24" eb="27">
      <t>ジュギョウリョウ</t>
    </rPh>
    <rPh sb="27" eb="29">
      <t>ゲンメン</t>
    </rPh>
    <rPh sb="30" eb="32">
      <t>シサン</t>
    </rPh>
    <rPh sb="34" eb="39">
      <t>ゲツガクジュギョウリョウ</t>
    </rPh>
    <rPh sb="40" eb="42">
      <t>メヤス</t>
    </rPh>
    <rPh sb="44" eb="46">
      <t>サンシュツ</t>
    </rPh>
    <phoneticPr fontId="1"/>
  </si>
  <si>
    <t>判定基準額</t>
    <rPh sb="0" eb="5">
      <t>ハンテイキジュンガク</t>
    </rPh>
    <phoneticPr fontId="1"/>
  </si>
  <si>
    <t>（市町村民税）
調整控除額</t>
    <rPh sb="1" eb="6">
      <t>シチョウソンミンゼイ</t>
    </rPh>
    <rPh sb="8" eb="10">
      <t>チョウセイ</t>
    </rPh>
    <rPh sb="10" eb="12">
      <t>コウジョ</t>
    </rPh>
    <rPh sb="12" eb="13">
      <t>ガク</t>
    </rPh>
    <phoneticPr fontId="1"/>
  </si>
  <si>
    <t>（市町村民税）
課税標準額</t>
    <rPh sb="1" eb="6">
      <t>シチョウソンミンゼイ</t>
    </rPh>
    <rPh sb="8" eb="10">
      <t>カゼイ</t>
    </rPh>
    <rPh sb="10" eb="12">
      <t>ヒョウジュン</t>
    </rPh>
    <rPh sb="12" eb="13">
      <t>ガク</t>
    </rPh>
    <phoneticPr fontId="1"/>
  </si>
  <si>
    <t>年収目安
700～750万円</t>
    <rPh sb="0" eb="2">
      <t>ネンシュウ</t>
    </rPh>
    <rPh sb="2" eb="4">
      <t>メヤス</t>
    </rPh>
    <rPh sb="12" eb="14">
      <t>マンエン</t>
    </rPh>
    <phoneticPr fontId="1"/>
  </si>
  <si>
    <t>月額6,600円（年額79,200円）</t>
    <rPh sb="0" eb="1">
      <t>ツキ</t>
    </rPh>
    <rPh sb="1" eb="2">
      <t>ガク</t>
    </rPh>
    <rPh sb="7" eb="8">
      <t>エン</t>
    </rPh>
    <rPh sb="9" eb="11">
      <t>ネンガク</t>
    </rPh>
    <rPh sb="17" eb="18">
      <t>エン</t>
    </rPh>
    <phoneticPr fontId="1"/>
  </si>
  <si>
    <t>227,100円未満</t>
    <phoneticPr fontId="1"/>
  </si>
  <si>
    <t>100円未満</t>
    <rPh sb="3" eb="4">
      <t>エン</t>
    </rPh>
    <rPh sb="4" eb="6">
      <t>ミマン</t>
    </rPh>
    <phoneticPr fontId="1"/>
  </si>
  <si>
    <t>扶養</t>
    <rPh sb="0" eb="2">
      <t>フヨウ</t>
    </rPh>
    <phoneticPr fontId="1"/>
  </si>
  <si>
    <t>▼保護者課税情報入力</t>
    <rPh sb="1" eb="4">
      <t>ホゴシャ</t>
    </rPh>
    <rPh sb="4" eb="10">
      <t>カゼイジョウホウニュウリョク</t>
    </rPh>
    <phoneticPr fontId="1"/>
  </si>
  <si>
    <t>＜換算＞
課税標準額－33万円</t>
    <rPh sb="1" eb="3">
      <t>カンサン</t>
    </rPh>
    <rPh sb="5" eb="10">
      <t>カゼイヒョウジュンガク</t>
    </rPh>
    <rPh sb="13" eb="15">
      <t>マンエン</t>
    </rPh>
    <phoneticPr fontId="1"/>
  </si>
  <si>
    <t>※自動計算（入力不要）※</t>
    <rPh sb="1" eb="5">
      <t>ジドウケイサン</t>
    </rPh>
    <rPh sb="6" eb="10">
      <t>ニュウリョクフヨウ</t>
    </rPh>
    <phoneticPr fontId="1"/>
  </si>
  <si>
    <t>16歳未満
扶養</t>
    <rPh sb="2" eb="3">
      <t>サイ</t>
    </rPh>
    <rPh sb="3" eb="5">
      <t>ミマン</t>
    </rPh>
    <rPh sb="6" eb="8">
      <t>フヨウ</t>
    </rPh>
    <phoneticPr fontId="1"/>
  </si>
  <si>
    <t>親権者【A】または【B】のうち、16歳未満扶養親族を申告している親権者に●を入れてください。</t>
    <rPh sb="0" eb="3">
      <t>シンケンシャ</t>
    </rPh>
    <rPh sb="18" eb="21">
      <t>サイミマン</t>
    </rPh>
    <rPh sb="21" eb="25">
      <t>フヨウシンゾク</t>
    </rPh>
    <rPh sb="26" eb="28">
      <t>シンコク</t>
    </rPh>
    <rPh sb="32" eb="35">
      <t>シンケンシャ</t>
    </rPh>
    <rPh sb="38" eb="39">
      <t>イ</t>
    </rPh>
    <phoneticPr fontId="1"/>
  </si>
  <si>
    <t>＜高1・高2・高3対象（2023年度生～2021年度生）＞</t>
    <rPh sb="1" eb="3">
      <t>コウイチ</t>
    </rPh>
    <rPh sb="4" eb="6">
      <t>コウニ</t>
    </rPh>
    <rPh sb="7" eb="8">
      <t>コウ</t>
    </rPh>
    <rPh sb="9" eb="11">
      <t>タイショウ</t>
    </rPh>
    <rPh sb="16" eb="19">
      <t>ネンドセイ</t>
    </rPh>
    <rPh sb="24" eb="27">
      <t>ネンドセイ</t>
    </rPh>
    <phoneticPr fontId="1"/>
  </si>
  <si>
    <t>【2023年度版】就学支援金・授業料減免額と月額授業料試算</t>
    <rPh sb="5" eb="8">
      <t>ネンドバン</t>
    </rPh>
    <rPh sb="9" eb="14">
      <t>シュウガクシエンキン</t>
    </rPh>
    <rPh sb="15" eb="18">
      <t>ジュギョウリョウ</t>
    </rPh>
    <rPh sb="18" eb="20">
      <t>ゲンメン</t>
    </rPh>
    <rPh sb="20" eb="21">
      <t>ガク</t>
    </rPh>
    <rPh sb="22" eb="27">
      <t>ゲツガクジュギョウリョウ</t>
    </rPh>
    <rPh sb="27" eb="29">
      <t>シサン</t>
    </rPh>
    <phoneticPr fontId="1"/>
  </si>
  <si>
    <t>＜高2・早生まれ適用対象者用＞（1/2～4/1生まれ+扶養控除申請あり）</t>
    <rPh sb="1" eb="2">
      <t>コウ</t>
    </rPh>
    <rPh sb="4" eb="6">
      <t>ハヤウ</t>
    </rPh>
    <rPh sb="8" eb="10">
      <t>テキヨウ</t>
    </rPh>
    <rPh sb="10" eb="13">
      <t>タイショウシャ</t>
    </rPh>
    <rPh sb="13" eb="14">
      <t>ヨウ</t>
    </rPh>
    <rPh sb="23" eb="24">
      <t>ウ</t>
    </rPh>
    <rPh sb="27" eb="31">
      <t>フヨウコウジョ</t>
    </rPh>
    <rPh sb="31" eb="33">
      <t>シンセイ</t>
    </rPh>
    <phoneticPr fontId="1"/>
  </si>
  <si>
    <t>年収目安
700～820万円</t>
    <rPh sb="0" eb="2">
      <t>ネンシュウ</t>
    </rPh>
    <rPh sb="2" eb="4">
      <t>メヤス</t>
    </rPh>
    <rPh sb="12" eb="14">
      <t>マンエン</t>
    </rPh>
    <phoneticPr fontId="1"/>
  </si>
  <si>
    <t>年収目安
820～910万円</t>
    <rPh sb="0" eb="2">
      <t>ネンシュウ</t>
    </rPh>
    <rPh sb="2" eb="4">
      <t>メヤス</t>
    </rPh>
    <rPh sb="12" eb="14">
      <t>マンエン</t>
    </rPh>
    <phoneticPr fontId="1"/>
  </si>
  <si>
    <t>260,700円未満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</si>
</sst>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quot;¥&quot;#,##0;[Red]&quot;¥&quot;#,##0"/>
  </numFmts>
  <fonts count="24"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b/>
      <sz val="14"/>
      <color theme="1"/>
      <name val="游ゴシック"/>
      <family val="3"/>
      <charset val="128"/>
      <scheme val="minor"/>
    </font>
    <font>
      <sz val="14"/>
      <color rgb="FFFF0000"/>
      <name val="游ゴシック"/>
      <family val="3"/>
      <charset val="128"/>
      <scheme val="minor"/>
    </font>
    <font>
      <sz val="14"/>
      <color theme="1"/>
      <name val="游ゴシック"/>
      <family val="3"/>
      <charset val="128"/>
      <scheme val="minor"/>
    </font>
    <font>
      <sz val="11"/>
      <color rgb="FFFF0000"/>
      <name val="游ゴシック"/>
      <family val="2"/>
      <charset val="128"/>
      <scheme val="minor"/>
    </font>
    <font>
      <b/>
      <sz val="12"/>
      <color theme="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b/>
      <sz val="14"/>
      <color rgb="FFFF0000"/>
      <name val="游ゴシック"/>
      <family val="3"/>
      <charset val="128"/>
      <scheme val="minor"/>
    </font>
    <font>
      <sz val="10"/>
      <color theme="1"/>
      <name val="游ゴシック"/>
      <family val="2"/>
      <charset val="128"/>
      <scheme val="minor"/>
    </font>
    <font>
      <b/>
      <sz val="16"/>
      <color theme="4" tint="-0.249977111117893"/>
      <name val="游ゴシック"/>
      <family val="3"/>
      <charset val="128"/>
      <scheme val="minor"/>
    </font>
    <font>
      <sz val="9"/>
      <color theme="1"/>
      <name val="游ゴシック"/>
      <family val="3"/>
      <charset val="128"/>
      <scheme val="minor"/>
    </font>
    <font>
      <b/>
      <sz val="20"/>
      <color theme="1"/>
      <name val="游ゴシック"/>
      <family val="3"/>
      <charset val="128"/>
      <scheme val="minor"/>
    </font>
    <font>
      <sz val="9"/>
      <color rgb="FFFF0000"/>
      <name val="游ゴシック"/>
      <family val="3"/>
      <charset val="128"/>
      <scheme val="minor"/>
    </font>
    <font>
      <b/>
      <sz val="18"/>
      <color theme="1"/>
      <name val="游ゴシック"/>
      <family val="3"/>
      <charset val="128"/>
      <scheme val="minor"/>
    </font>
    <font>
      <b/>
      <sz val="18"/>
      <color theme="0"/>
      <name val="游ゴシック"/>
      <family val="3"/>
      <charset val="128"/>
      <scheme val="minor"/>
    </font>
    <font>
      <b/>
      <sz val="20"/>
      <color theme="0"/>
      <name val="游ゴシック"/>
      <family val="3"/>
      <charset val="128"/>
      <scheme val="minor"/>
    </font>
    <font>
      <b/>
      <sz val="11"/>
      <color theme="1"/>
      <name val="游ゴシック"/>
      <family val="3"/>
      <charset val="128"/>
      <scheme val="minor"/>
    </font>
    <font>
      <sz val="10"/>
      <color rgb="FFFF0000"/>
      <name val="游ゴシック"/>
      <family val="2"/>
      <charset val="128"/>
      <scheme val="minor"/>
    </font>
    <font>
      <sz val="14"/>
      <color theme="1"/>
      <name val="游ゴシック"/>
      <family val="2"/>
      <charset val="128"/>
      <scheme val="minor"/>
    </font>
    <font>
      <sz val="10"/>
      <color rgb="FFFF0000"/>
      <name val="游ゴシック"/>
      <family val="3"/>
      <charset val="128"/>
      <scheme val="minor"/>
    </font>
  </fonts>
  <fills count="10">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FFC0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1">
    <xf numFmtId="0" fontId="0" fillId="0" borderId="0">
      <alignment vertical="center"/>
    </xf>
  </cellStyleXfs>
  <cellXfs count="110">
    <xf numFmtId="0" fontId="0" fillId="0" borderId="0" xfId="0">
      <alignment vertical="center"/>
    </xf>
    <xf numFmtId="5" fontId="6" fillId="5" borderId="1" xfId="0" applyNumberFormat="1" applyFont="1" applyFill="1" applyBorder="1" applyAlignment="1" applyProtection="1">
      <alignment horizontal="center" vertical="center"/>
      <protection locked="0"/>
    </xf>
    <xf numFmtId="0" fontId="0" fillId="0" borderId="0" xfId="0" applyProtection="1">
      <alignment vertical="center"/>
    </xf>
    <xf numFmtId="0" fontId="12" fillId="0" borderId="0" xfId="0" applyFont="1" applyAlignment="1" applyProtection="1">
      <alignment horizontal="center" vertical="center" shrinkToFit="1"/>
    </xf>
    <xf numFmtId="0" fontId="2" fillId="2" borderId="1" xfId="0" applyFont="1" applyFill="1" applyBorder="1" applyAlignment="1" applyProtection="1">
      <alignment horizontal="center" vertical="center"/>
    </xf>
    <xf numFmtId="0" fontId="3" fillId="0" borderId="0" xfId="0" applyFont="1" applyProtection="1">
      <alignment vertical="center"/>
    </xf>
    <xf numFmtId="5" fontId="3" fillId="0" borderId="1" xfId="0" applyNumberFormat="1" applyFont="1" applyFill="1" applyBorder="1" applyAlignment="1" applyProtection="1">
      <alignment horizontal="center" vertical="center"/>
    </xf>
    <xf numFmtId="5" fontId="6" fillId="0" borderId="1" xfId="0" applyNumberFormat="1" applyFont="1" applyFill="1" applyBorder="1" applyAlignment="1" applyProtection="1">
      <alignment horizontal="center" vertical="center"/>
    </xf>
    <xf numFmtId="5" fontId="5" fillId="0" borderId="1" xfId="0" applyNumberFormat="1" applyFont="1" applyBorder="1" applyAlignment="1" applyProtection="1">
      <alignment horizontal="center" vertical="center"/>
    </xf>
    <xf numFmtId="0" fontId="3" fillId="0" borderId="0" xfId="0" applyFont="1" applyAlignment="1" applyProtection="1">
      <alignment horizontal="center" vertical="center"/>
    </xf>
    <xf numFmtId="0" fontId="5" fillId="0" borderId="0" xfId="0" applyFont="1" applyAlignment="1" applyProtection="1">
      <alignment horizontal="center" vertical="center"/>
    </xf>
    <xf numFmtId="5" fontId="11" fillId="0" borderId="4" xfId="0" applyNumberFormat="1" applyFont="1" applyBorder="1" applyAlignment="1" applyProtection="1">
      <alignment horizontal="center" vertical="center"/>
    </xf>
    <xf numFmtId="0" fontId="3" fillId="0" borderId="0" xfId="0" applyFont="1" applyAlignment="1" applyProtection="1">
      <alignment horizontal="left" vertical="center"/>
    </xf>
    <xf numFmtId="0" fontId="3" fillId="2" borderId="1" xfId="0" applyFont="1" applyFill="1" applyBorder="1" applyAlignment="1" applyProtection="1">
      <alignment horizontal="center" vertical="center"/>
    </xf>
    <xf numFmtId="5" fontId="12" fillId="0" borderId="0" xfId="0" applyNumberFormat="1" applyFont="1" applyAlignment="1" applyProtection="1">
      <alignment horizontal="center" vertical="center" shrinkToFit="1"/>
    </xf>
    <xf numFmtId="0" fontId="3" fillId="0" borderId="1" xfId="0" applyFont="1" applyBorder="1" applyAlignment="1" applyProtection="1">
      <alignment horizontal="center" vertical="center"/>
    </xf>
    <xf numFmtId="0" fontId="6" fillId="4" borderId="2" xfId="0" applyFont="1" applyFill="1" applyBorder="1" applyAlignment="1" applyProtection="1">
      <alignment horizontal="center" vertical="center" shrinkToFit="1"/>
    </xf>
    <xf numFmtId="5" fontId="11" fillId="0" borderId="1" xfId="0" applyNumberFormat="1" applyFont="1" applyFill="1" applyBorder="1" applyAlignment="1" applyProtection="1">
      <alignment horizontal="center" vertical="center"/>
    </xf>
    <xf numFmtId="176" fontId="11" fillId="0" borderId="1" xfId="0" applyNumberFormat="1" applyFont="1" applyBorder="1" applyAlignment="1" applyProtection="1">
      <alignment horizontal="center" vertical="center"/>
    </xf>
    <xf numFmtId="0" fontId="0" fillId="0" borderId="0" xfId="0" applyAlignment="1" applyProtection="1">
      <alignment horizontal="center" vertical="center"/>
    </xf>
    <xf numFmtId="0" fontId="0" fillId="0" borderId="0" xfId="0" applyBorder="1" applyAlignment="1" applyProtection="1">
      <alignment horizontal="center" vertical="center" wrapText="1"/>
    </xf>
    <xf numFmtId="0" fontId="0" fillId="0" borderId="0" xfId="0" applyBorder="1" applyAlignment="1" applyProtection="1">
      <alignment horizontal="center" vertical="center"/>
    </xf>
    <xf numFmtId="0" fontId="0" fillId="6" borderId="0" xfId="0" applyFill="1" applyBorder="1" applyAlignment="1" applyProtection="1">
      <alignment horizontal="center" vertical="center" wrapText="1"/>
    </xf>
    <xf numFmtId="0" fontId="0" fillId="6" borderId="0" xfId="0" applyFill="1" applyBorder="1" applyAlignment="1" applyProtection="1">
      <alignment horizontal="center" vertical="center"/>
    </xf>
    <xf numFmtId="0" fontId="0" fillId="6" borderId="0" xfId="0" applyFill="1" applyAlignment="1" applyProtection="1">
      <alignment horizontal="center" vertical="center"/>
    </xf>
    <xf numFmtId="0" fontId="0" fillId="6" borderId="0" xfId="0" applyFill="1" applyProtection="1">
      <alignment vertical="center"/>
    </xf>
    <xf numFmtId="0" fontId="4" fillId="0" borderId="0" xfId="0" applyFont="1" applyAlignment="1" applyProtection="1">
      <alignment horizontal="left" vertical="center"/>
    </xf>
    <xf numFmtId="0" fontId="2" fillId="0" borderId="0" xfId="0" applyFont="1" applyAlignment="1" applyProtection="1">
      <alignment horizontal="center" vertical="center"/>
    </xf>
    <xf numFmtId="0" fontId="3" fillId="3" borderId="1" xfId="0" applyFont="1" applyFill="1" applyBorder="1" applyAlignment="1" applyProtection="1">
      <alignment horizontal="center" vertical="center"/>
    </xf>
    <xf numFmtId="0" fontId="9"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xf>
    <xf numFmtId="0" fontId="3" fillId="3" borderId="0" xfId="0" applyFont="1" applyFill="1" applyAlignment="1" applyProtection="1">
      <alignment horizontal="center" vertical="center"/>
    </xf>
    <xf numFmtId="0" fontId="6" fillId="3" borderId="2" xfId="0" applyFont="1" applyFill="1" applyBorder="1" applyAlignment="1" applyProtection="1">
      <alignment horizontal="center" vertical="center"/>
    </xf>
    <xf numFmtId="5" fontId="11" fillId="0" borderId="4" xfId="0" applyNumberFormat="1" applyFont="1" applyBorder="1" applyAlignment="1" applyProtection="1">
      <alignment horizontal="center" vertical="center"/>
    </xf>
    <xf numFmtId="0" fontId="3" fillId="0" borderId="1" xfId="0" applyFont="1" applyBorder="1" applyAlignment="1" applyProtection="1">
      <alignment horizontal="center" vertical="center"/>
    </xf>
    <xf numFmtId="0" fontId="3" fillId="2" borderId="1"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0" fillId="0" borderId="10" xfId="0" applyFill="1" applyBorder="1" applyAlignment="1" applyProtection="1">
      <alignment horizontal="center" vertical="center"/>
    </xf>
    <xf numFmtId="0" fontId="0" fillId="0" borderId="0" xfId="0" applyFill="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3" fillId="0" borderId="0" xfId="0" applyFont="1" applyFill="1" applyProtection="1">
      <alignment vertical="center"/>
    </xf>
    <xf numFmtId="0" fontId="12" fillId="0" borderId="0" xfId="0" applyFont="1" applyFill="1" applyAlignment="1" applyProtection="1">
      <alignment horizontal="center" vertical="center" shrinkToFit="1"/>
    </xf>
    <xf numFmtId="0" fontId="3" fillId="3"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5" fontId="5" fillId="0" borderId="1" xfId="0" applyNumberFormat="1" applyFont="1" applyBorder="1" applyAlignment="1" applyProtection="1">
      <alignment horizontal="center" vertical="center" shrinkToFit="1"/>
    </xf>
    <xf numFmtId="5" fontId="11" fillId="0" borderId="4" xfId="0" applyNumberFormat="1" applyFont="1" applyBorder="1" applyAlignment="1" applyProtection="1">
      <alignment horizontal="center" vertical="center"/>
    </xf>
    <xf numFmtId="0" fontId="3" fillId="3" borderId="1" xfId="0" applyFont="1" applyFill="1" applyBorder="1" applyAlignment="1" applyProtection="1">
      <alignment horizontal="center" vertical="center"/>
    </xf>
    <xf numFmtId="0" fontId="7" fillId="0" borderId="9" xfId="0" applyFont="1" applyBorder="1" applyAlignment="1" applyProtection="1">
      <alignment horizontal="left" vertical="center"/>
    </xf>
    <xf numFmtId="0" fontId="10" fillId="0" borderId="9" xfId="0" applyFont="1" applyBorder="1" applyAlignment="1" applyProtection="1">
      <alignment horizontal="left" vertical="center"/>
    </xf>
    <xf numFmtId="0" fontId="3"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0" fontId="20" fillId="0" borderId="9" xfId="0" applyFont="1" applyBorder="1" applyAlignment="1" applyProtection="1">
      <alignment horizontal="left" vertical="center"/>
    </xf>
    <xf numFmtId="0" fontId="10" fillId="0" borderId="0" xfId="0" applyFont="1" applyBorder="1" applyAlignment="1" applyProtection="1">
      <alignment horizontal="left" vertical="center"/>
    </xf>
    <xf numFmtId="5" fontId="23" fillId="0" borderId="1" xfId="0" applyNumberFormat="1" applyFont="1" applyBorder="1" applyAlignment="1" applyProtection="1">
      <alignment horizontal="center" vertical="center" shrinkToFit="1"/>
    </xf>
    <xf numFmtId="0" fontId="7" fillId="0" borderId="0" xfId="0" applyFont="1" applyBorder="1" applyAlignment="1" applyProtection="1">
      <alignment horizontal="left" vertical="center"/>
    </xf>
    <xf numFmtId="0" fontId="8" fillId="9" borderId="9" xfId="0" applyFont="1" applyFill="1" applyBorder="1" applyAlignment="1" applyProtection="1">
      <alignment vertical="center"/>
    </xf>
    <xf numFmtId="0" fontId="21" fillId="0" borderId="0" xfId="0" applyFont="1" applyAlignment="1" applyProtection="1">
      <alignment horizontal="center" vertical="center" shrinkToFit="1"/>
    </xf>
    <xf numFmtId="0" fontId="21" fillId="0" borderId="0" xfId="0" applyFont="1" applyBorder="1" applyAlignment="1" applyProtection="1">
      <alignment horizontal="center" vertical="center"/>
    </xf>
    <xf numFmtId="0" fontId="23" fillId="0" borderId="0" xfId="0" applyFont="1" applyBorder="1" applyAlignment="1" applyProtection="1">
      <alignment horizontal="center" vertical="center" wrapText="1"/>
    </xf>
    <xf numFmtId="5" fontId="23" fillId="0" borderId="0" xfId="0" applyNumberFormat="1" applyFont="1" applyAlignment="1" applyProtection="1">
      <alignment horizontal="center" vertical="center" shrinkToFit="1"/>
    </xf>
    <xf numFmtId="0" fontId="23" fillId="0" borderId="0" xfId="0" applyFont="1" applyAlignment="1" applyProtection="1">
      <alignment horizontal="center" vertical="center"/>
    </xf>
    <xf numFmtId="0" fontId="23" fillId="0" borderId="0" xfId="0" applyFont="1" applyFill="1" applyAlignment="1" applyProtection="1">
      <alignment horizontal="center" vertical="center" shrinkToFit="1"/>
    </xf>
    <xf numFmtId="0" fontId="12" fillId="2"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5" borderId="1" xfId="0" applyFont="1" applyFill="1" applyBorder="1" applyAlignment="1" applyProtection="1">
      <alignment horizontal="center" vertical="center"/>
      <protection locked="0"/>
    </xf>
    <xf numFmtId="0" fontId="13" fillId="0" borderId="10" xfId="0" applyFont="1" applyBorder="1" applyAlignment="1" applyProtection="1">
      <alignment vertical="center"/>
    </xf>
    <xf numFmtId="0" fontId="13" fillId="0" borderId="0" xfId="0" applyFont="1" applyAlignment="1" applyProtection="1">
      <alignment vertical="center"/>
    </xf>
    <xf numFmtId="0" fontId="16" fillId="0" borderId="10" xfId="0" applyFont="1" applyBorder="1" applyAlignment="1" applyProtection="1">
      <alignment horizontal="left" vertical="center" wrapText="1"/>
    </xf>
    <xf numFmtId="0" fontId="14" fillId="0" borderId="10" xfId="0" applyFont="1" applyBorder="1" applyAlignment="1" applyProtection="1">
      <alignment horizontal="left" vertical="center"/>
    </xf>
    <xf numFmtId="0" fontId="14" fillId="0" borderId="0" xfId="0" applyFont="1" applyAlignment="1" applyProtection="1">
      <alignment horizontal="left" vertical="center"/>
    </xf>
    <xf numFmtId="5" fontId="11" fillId="0" borderId="4" xfId="0" applyNumberFormat="1" applyFont="1" applyBorder="1" applyAlignment="1" applyProtection="1">
      <alignment horizontal="center" vertical="center"/>
    </xf>
    <xf numFmtId="0" fontId="6" fillId="2" borderId="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xf>
    <xf numFmtId="0" fontId="3" fillId="0" borderId="8" xfId="0" applyFont="1" applyBorder="1" applyAlignment="1" applyProtection="1">
      <alignment horizontal="center" vertical="center"/>
    </xf>
    <xf numFmtId="0" fontId="4" fillId="0" borderId="2"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3" fillId="3" borderId="1" xfId="0" applyFont="1" applyFill="1" applyBorder="1" applyAlignment="1" applyProtection="1">
      <alignment horizontal="center" vertical="center"/>
    </xf>
    <xf numFmtId="0" fontId="4" fillId="0" borderId="12" xfId="0" applyFont="1" applyBorder="1" applyAlignment="1" applyProtection="1">
      <alignment horizontal="center" vertical="center" wrapText="1"/>
    </xf>
    <xf numFmtId="0" fontId="17" fillId="7" borderId="0" xfId="0" applyFont="1" applyFill="1" applyAlignment="1" applyProtection="1">
      <alignment horizontal="center" vertical="center"/>
    </xf>
    <xf numFmtId="0" fontId="15" fillId="7" borderId="0" xfId="0" applyFont="1" applyFill="1" applyAlignment="1" applyProtection="1">
      <alignment horizontal="center" vertical="center"/>
    </xf>
    <xf numFmtId="0" fontId="15" fillId="0" borderId="0" xfId="0" applyFont="1" applyAlignment="1" applyProtection="1">
      <alignment horizontal="center" vertical="center"/>
    </xf>
    <xf numFmtId="0" fontId="7" fillId="0" borderId="9" xfId="0" applyFont="1" applyBorder="1" applyAlignment="1" applyProtection="1">
      <alignment horizontal="left" vertical="center"/>
    </xf>
    <xf numFmtId="0" fontId="10" fillId="0" borderId="9" xfId="0" applyFont="1" applyBorder="1" applyAlignment="1" applyProtection="1">
      <alignment horizontal="left" vertical="center"/>
    </xf>
    <xf numFmtId="0" fontId="3" fillId="0" borderId="1" xfId="0" applyFont="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8" fillId="3" borderId="2" xfId="0" applyFont="1" applyFill="1" applyBorder="1" applyAlignment="1" applyProtection="1">
      <alignment horizontal="center" vertical="center"/>
    </xf>
    <xf numFmtId="0" fontId="8" fillId="3" borderId="3" xfId="0" applyFont="1" applyFill="1" applyBorder="1" applyAlignment="1" applyProtection="1">
      <alignment horizontal="center" vertical="center"/>
    </xf>
    <xf numFmtId="0" fontId="18" fillId="8" borderId="0" xfId="0" applyFont="1" applyFill="1" applyAlignment="1" applyProtection="1">
      <alignment horizontal="center" vertical="center"/>
    </xf>
    <xf numFmtId="0" fontId="19" fillId="8" borderId="0" xfId="0" applyFont="1" applyFill="1" applyAlignment="1" applyProtection="1">
      <alignment horizontal="center" vertical="center"/>
    </xf>
    <xf numFmtId="0" fontId="7" fillId="0" borderId="0" xfId="0" applyFont="1" applyBorder="1" applyAlignment="1" applyProtection="1">
      <alignment horizontal="left" vertical="center"/>
    </xf>
    <xf numFmtId="0" fontId="10" fillId="0" borderId="0" xfId="0" applyFont="1" applyBorder="1" applyAlignment="1" applyProtection="1">
      <alignment horizontal="left" vertical="center"/>
    </xf>
    <xf numFmtId="0" fontId="16" fillId="0" borderId="8" xfId="0" applyFont="1" applyBorder="1" applyAlignment="1" applyProtection="1">
      <alignment horizontal="left" vertical="center" wrapText="1"/>
    </xf>
    <xf numFmtId="0" fontId="2" fillId="2" borderId="1" xfId="0" applyFont="1" applyFill="1" applyBorder="1" applyAlignment="1" applyProtection="1">
      <alignment horizontal="center" vertical="center" wrapText="1"/>
    </xf>
    <xf numFmtId="5" fontId="22" fillId="5" borderId="2" xfId="0" applyNumberFormat="1" applyFont="1" applyFill="1" applyBorder="1" applyAlignment="1" applyProtection="1">
      <alignment horizontal="center" vertical="center" wrapText="1"/>
      <protection locked="0"/>
    </xf>
    <xf numFmtId="5" fontId="22" fillId="5" borderId="3" xfId="0" applyNumberFormat="1" applyFont="1" applyFill="1" applyBorder="1" applyAlignment="1" applyProtection="1">
      <alignment horizontal="center" vertical="center" wrapText="1"/>
      <protection locked="0"/>
    </xf>
    <xf numFmtId="5" fontId="22" fillId="5" borderId="2" xfId="0" applyNumberFormat="1" applyFont="1" applyFill="1" applyBorder="1" applyAlignment="1" applyProtection="1">
      <alignment horizontal="center" vertical="center"/>
      <protection locked="0"/>
    </xf>
    <xf numFmtId="5" fontId="22" fillId="5" borderId="3" xfId="0" applyNumberFormat="1"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5"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960783</xdr:colOff>
      <xdr:row>31</xdr:row>
      <xdr:rowOff>48866</xdr:rowOff>
    </xdr:from>
    <xdr:to>
      <xdr:col>5</xdr:col>
      <xdr:colOff>1539322</xdr:colOff>
      <xdr:row>32</xdr:row>
      <xdr:rowOff>289891</xdr:rowOff>
    </xdr:to>
    <xdr:pic>
      <xdr:nvPicPr>
        <xdr:cNvPr id="3" name="図 2" descr="\\seireimbsvr2\中高等学校\広報\校舎・ロゴ\聖隷マーク.GIF">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4870" y="10990192"/>
          <a:ext cx="578539" cy="597177"/>
        </a:xfrm>
        <a:prstGeom prst="rect">
          <a:avLst/>
        </a:prstGeom>
        <a:noFill/>
        <a:ln>
          <a:noFill/>
        </a:ln>
      </xdr:spPr>
    </xdr:pic>
    <xdr:clientData/>
  </xdr:twoCellAnchor>
  <xdr:twoCellAnchor>
    <xdr:from>
      <xdr:col>0</xdr:col>
      <xdr:colOff>99391</xdr:colOff>
      <xdr:row>13</xdr:row>
      <xdr:rowOff>74544</xdr:rowOff>
    </xdr:from>
    <xdr:to>
      <xdr:col>5</xdr:col>
      <xdr:colOff>1648239</xdr:colOff>
      <xdr:row>16</xdr:row>
      <xdr:rowOff>16564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9391" y="5300870"/>
          <a:ext cx="7412935" cy="745433"/>
        </a:xfrm>
        <a:prstGeom prst="rect">
          <a:avLst/>
        </a:prstGeom>
        <a:solidFill>
          <a:srgbClr val="FFFF00"/>
        </a:solidFill>
        <a:ln w="4445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1600">
              <a:solidFill>
                <a:srgbClr val="FF0000"/>
              </a:solidFill>
            </a:rPr>
            <a:t>上記試算結果および認定見込結果は目安です。</a:t>
          </a:r>
          <a:endParaRPr kumimoji="1" lang="en-US" altLang="ja-JP" sz="1600">
            <a:solidFill>
              <a:srgbClr val="FF0000"/>
            </a:solidFill>
          </a:endParaRPr>
        </a:p>
        <a:p>
          <a:pPr>
            <a:lnSpc>
              <a:spcPts val="2500"/>
            </a:lnSpc>
          </a:pPr>
          <a:r>
            <a:rPr kumimoji="1" lang="ja-JP" altLang="en-US" sz="1600">
              <a:solidFill>
                <a:srgbClr val="FF0000"/>
              </a:solidFill>
            </a:rPr>
            <a:t>正式には申請内容をもとに県の審査結果に基づき計算されます。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960783</xdr:colOff>
      <xdr:row>37</xdr:row>
      <xdr:rowOff>48866</xdr:rowOff>
    </xdr:from>
    <xdr:to>
      <xdr:col>6</xdr:col>
      <xdr:colOff>1539322</xdr:colOff>
      <xdr:row>38</xdr:row>
      <xdr:rowOff>289891</xdr:rowOff>
    </xdr:to>
    <xdr:pic>
      <xdr:nvPicPr>
        <xdr:cNvPr id="2" name="図 1" descr="\\seireimbsvr2\中高等学校\広報\校舎・ロゴ\聖隷マーク.GIF">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18658" y="11497916"/>
          <a:ext cx="578539" cy="593450"/>
        </a:xfrm>
        <a:prstGeom prst="rect">
          <a:avLst/>
        </a:prstGeom>
        <a:noFill/>
        <a:ln>
          <a:noFill/>
        </a:ln>
      </xdr:spPr>
    </xdr:pic>
    <xdr:clientData/>
  </xdr:twoCellAnchor>
  <xdr:twoCellAnchor>
    <xdr:from>
      <xdr:col>0</xdr:col>
      <xdr:colOff>99391</xdr:colOff>
      <xdr:row>19</xdr:row>
      <xdr:rowOff>74544</xdr:rowOff>
    </xdr:from>
    <xdr:to>
      <xdr:col>6</xdr:col>
      <xdr:colOff>1648239</xdr:colOff>
      <xdr:row>22</xdr:row>
      <xdr:rowOff>16564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9391" y="5284719"/>
          <a:ext cx="7406723" cy="751645"/>
        </a:xfrm>
        <a:prstGeom prst="rect">
          <a:avLst/>
        </a:prstGeom>
        <a:solidFill>
          <a:srgbClr val="FFFF00"/>
        </a:solidFill>
        <a:ln w="4445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1600">
              <a:solidFill>
                <a:srgbClr val="FF0000"/>
              </a:solidFill>
            </a:rPr>
            <a:t>上記試算結果および認定見込結果は目安です。</a:t>
          </a:r>
          <a:endParaRPr kumimoji="1" lang="en-US" altLang="ja-JP" sz="1600">
            <a:solidFill>
              <a:srgbClr val="FF0000"/>
            </a:solidFill>
          </a:endParaRPr>
        </a:p>
        <a:p>
          <a:pPr>
            <a:lnSpc>
              <a:spcPts val="2500"/>
            </a:lnSpc>
          </a:pPr>
          <a:r>
            <a:rPr kumimoji="1" lang="ja-JP" altLang="en-US" sz="1600">
              <a:solidFill>
                <a:srgbClr val="FF0000"/>
              </a:solidFill>
            </a:rPr>
            <a:t>正式には申請内容をもとに県の審査結果に基づき計算されます。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960783</xdr:colOff>
      <xdr:row>30</xdr:row>
      <xdr:rowOff>48866</xdr:rowOff>
    </xdr:from>
    <xdr:to>
      <xdr:col>5</xdr:col>
      <xdr:colOff>1539322</xdr:colOff>
      <xdr:row>31</xdr:row>
      <xdr:rowOff>289891</xdr:rowOff>
    </xdr:to>
    <xdr:pic>
      <xdr:nvPicPr>
        <xdr:cNvPr id="2" name="図 1" descr="\\seireimbsvr2\中高等学校\広報\校舎・ロゴ\聖隷マーク.GIF">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18658" y="10993091"/>
          <a:ext cx="578539" cy="593450"/>
        </a:xfrm>
        <a:prstGeom prst="rect">
          <a:avLst/>
        </a:prstGeom>
        <a:noFill/>
        <a:ln>
          <a:noFill/>
        </a:ln>
      </xdr:spPr>
    </xdr:pic>
    <xdr:clientData/>
  </xdr:twoCellAnchor>
  <xdr:twoCellAnchor>
    <xdr:from>
      <xdr:col>0</xdr:col>
      <xdr:colOff>107673</xdr:colOff>
      <xdr:row>12</xdr:row>
      <xdr:rowOff>207066</xdr:rowOff>
    </xdr:from>
    <xdr:to>
      <xdr:col>5</xdr:col>
      <xdr:colOff>1656521</xdr:colOff>
      <xdr:row>15</xdr:row>
      <xdr:rowOff>149086</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7673" y="5188641"/>
          <a:ext cx="7406723" cy="751645"/>
        </a:xfrm>
        <a:prstGeom prst="rect">
          <a:avLst/>
        </a:prstGeom>
        <a:solidFill>
          <a:srgbClr val="FFFF00"/>
        </a:solidFill>
        <a:ln w="4445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1600">
              <a:solidFill>
                <a:srgbClr val="FF0000"/>
              </a:solidFill>
            </a:rPr>
            <a:t>上記試算結果および認定見込結果は目安です。</a:t>
          </a:r>
          <a:endParaRPr kumimoji="1" lang="en-US" altLang="ja-JP" sz="1600">
            <a:solidFill>
              <a:srgbClr val="FF0000"/>
            </a:solidFill>
          </a:endParaRPr>
        </a:p>
        <a:p>
          <a:pPr>
            <a:lnSpc>
              <a:spcPts val="2500"/>
            </a:lnSpc>
          </a:pPr>
          <a:r>
            <a:rPr kumimoji="1" lang="ja-JP" altLang="en-US" sz="1600">
              <a:solidFill>
                <a:srgbClr val="FF0000"/>
              </a:solidFill>
            </a:rPr>
            <a:t>正式には申請内容をもとに県の審査結果に基づき計算されます。</a:t>
          </a:r>
        </a:p>
      </xdr:txBody>
    </xdr:sp>
    <xdr:clientData/>
  </xdr:twoCellAnchor>
  <xdr:twoCellAnchor>
    <xdr:from>
      <xdr:col>0</xdr:col>
      <xdr:colOff>1068456</xdr:colOff>
      <xdr:row>2</xdr:row>
      <xdr:rowOff>414131</xdr:rowOff>
    </xdr:from>
    <xdr:to>
      <xdr:col>2</xdr:col>
      <xdr:colOff>107674</xdr:colOff>
      <xdr:row>5</xdr:row>
      <xdr:rowOff>115956</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1068456" y="1209261"/>
          <a:ext cx="1946414" cy="1217543"/>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679174</xdr:colOff>
      <xdr:row>2</xdr:row>
      <xdr:rowOff>422414</xdr:rowOff>
    </xdr:from>
    <xdr:to>
      <xdr:col>4</xdr:col>
      <xdr:colOff>107675</xdr:colOff>
      <xdr:row>5</xdr:row>
      <xdr:rowOff>74543</xdr:rowOff>
    </xdr:to>
    <xdr:sp macro="" textlink="">
      <xdr:nvSpPr>
        <xdr:cNvPr id="8" name="楕円 7">
          <a:extLst>
            <a:ext uri="{FF2B5EF4-FFF2-40B4-BE49-F238E27FC236}">
              <a16:creationId xmlns:a16="http://schemas.microsoft.com/office/drawing/2014/main" id="{00000000-0008-0000-0200-000008000000}"/>
            </a:ext>
          </a:extLst>
        </xdr:cNvPr>
        <xdr:cNvSpPr/>
      </xdr:nvSpPr>
      <xdr:spPr>
        <a:xfrm>
          <a:off x="3586370" y="1217544"/>
          <a:ext cx="1838740" cy="1167847"/>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778978</xdr:colOff>
      <xdr:row>6</xdr:row>
      <xdr:rowOff>358224</xdr:rowOff>
    </xdr:from>
    <xdr:to>
      <xdr:col>1</xdr:col>
      <xdr:colOff>1035325</xdr:colOff>
      <xdr:row>7</xdr:row>
      <xdr:rowOff>223218</xdr:rowOff>
    </xdr:to>
    <xdr:sp macro="" textlink="">
      <xdr:nvSpPr>
        <xdr:cNvPr id="9" name="線吹き出し 2 (枠付き) 8">
          <a:extLst>
            <a:ext uri="{FF2B5EF4-FFF2-40B4-BE49-F238E27FC236}">
              <a16:creationId xmlns:a16="http://schemas.microsoft.com/office/drawing/2014/main" id="{00000000-0008-0000-0200-000009000000}"/>
            </a:ext>
          </a:extLst>
        </xdr:cNvPr>
        <xdr:cNvSpPr/>
      </xdr:nvSpPr>
      <xdr:spPr>
        <a:xfrm flipH="1">
          <a:off x="778978" y="2859572"/>
          <a:ext cx="1457325" cy="361950"/>
        </a:xfrm>
        <a:prstGeom prst="borderCallout2">
          <a:avLst>
            <a:gd name="adj1" fmla="val 18750"/>
            <a:gd name="adj2" fmla="val -8333"/>
            <a:gd name="adj3" fmla="val 18750"/>
            <a:gd name="adj4" fmla="val -16667"/>
            <a:gd name="adj5" fmla="val -157389"/>
            <a:gd name="adj6" fmla="val -5712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t>金額を入力</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33"/>
  <sheetViews>
    <sheetView showGridLines="0" tabSelected="1" view="pageBreakPreview" zoomScale="115" zoomScaleNormal="100" zoomScaleSheetLayoutView="115" workbookViewId="0">
      <selection activeCell="C22" sqref="C22"/>
    </sheetView>
  </sheetViews>
  <sheetFormatPr defaultColWidth="0" defaultRowHeight="29.25" customHeight="1" zeroHeight="1" x14ac:dyDescent="0.4"/>
  <cols>
    <col min="1" max="1" width="15.75" style="19" customWidth="1"/>
    <col min="2" max="2" width="22.375" style="19" customWidth="1"/>
    <col min="3" max="3" width="9.25" style="19" customWidth="1"/>
    <col min="4" max="4" width="22.375" style="19" customWidth="1"/>
    <col min="5" max="5" width="7.125" style="19" customWidth="1"/>
    <col min="6" max="6" width="23.125" style="2" customWidth="1"/>
    <col min="7" max="7" width="3.5" style="2" customWidth="1"/>
    <col min="8" max="9" width="4.875" style="3" hidden="1"/>
    <col min="10" max="16365" width="4.875" style="2" hidden="1"/>
    <col min="16366" max="16383" width="10.375" style="2" hidden="1"/>
    <col min="16384" max="16384" width="2.375" style="2" hidden="1"/>
  </cols>
  <sheetData>
    <row r="1" spans="1:9" ht="33" customHeight="1" x14ac:dyDescent="0.4">
      <c r="A1" s="86" t="s">
        <v>61</v>
      </c>
      <c r="B1" s="86"/>
      <c r="C1" s="86"/>
      <c r="D1" s="86"/>
      <c r="E1" s="86"/>
      <c r="F1" s="86"/>
    </row>
    <row r="2" spans="1:9" ht="27.75" customHeight="1" x14ac:dyDescent="0.4">
      <c r="A2" s="84" t="s">
        <v>60</v>
      </c>
      <c r="B2" s="85"/>
      <c r="C2" s="85"/>
      <c r="D2" s="85"/>
      <c r="E2" s="85"/>
      <c r="F2" s="85"/>
    </row>
    <row r="3" spans="1:9" ht="19.5" customHeight="1" x14ac:dyDescent="0.4">
      <c r="A3" s="87" t="s">
        <v>46</v>
      </c>
      <c r="B3" s="88"/>
      <c r="C3" s="88"/>
      <c r="D3" s="88"/>
      <c r="E3" s="88"/>
      <c r="F3" s="88"/>
    </row>
    <row r="4" spans="1:9" s="5" customFormat="1" ht="39.75" customHeight="1" x14ac:dyDescent="0.4">
      <c r="A4" s="4" t="s">
        <v>0</v>
      </c>
      <c r="B4" s="47" t="s">
        <v>49</v>
      </c>
      <c r="C4" s="4" t="s">
        <v>8</v>
      </c>
      <c r="D4" s="47" t="s">
        <v>48</v>
      </c>
      <c r="E4" s="4" t="s">
        <v>19</v>
      </c>
      <c r="F4" s="4" t="s">
        <v>47</v>
      </c>
      <c r="H4" s="3"/>
      <c r="I4" s="3"/>
    </row>
    <row r="5" spans="1:9" s="5" customFormat="1" ht="39.75" customHeight="1" x14ac:dyDescent="0.4">
      <c r="A5" s="4" t="s">
        <v>15</v>
      </c>
      <c r="B5" s="1"/>
      <c r="C5" s="6" t="s">
        <v>8</v>
      </c>
      <c r="D5" s="1"/>
      <c r="E5" s="7" t="s">
        <v>18</v>
      </c>
      <c r="F5" s="8">
        <f>ROUNDDOWN(H5,-2)</f>
        <v>0</v>
      </c>
      <c r="H5" s="49">
        <f>B5*0.06-D5</f>
        <v>0</v>
      </c>
      <c r="I5" s="3"/>
    </row>
    <row r="6" spans="1:9" s="5" customFormat="1" ht="39.75" customHeight="1" x14ac:dyDescent="0.4">
      <c r="A6" s="4" t="s">
        <v>22</v>
      </c>
      <c r="B6" s="1"/>
      <c r="C6" s="6" t="s">
        <v>7</v>
      </c>
      <c r="D6" s="1"/>
      <c r="E6" s="7" t="s">
        <v>19</v>
      </c>
      <c r="F6" s="8">
        <f>ROUNDDOWN(H6,-2)</f>
        <v>0</v>
      </c>
      <c r="H6" s="49">
        <f>B6*0.06-D6</f>
        <v>0</v>
      </c>
      <c r="I6" s="3"/>
    </row>
    <row r="7" spans="1:9" s="5" customFormat="1" ht="15" customHeight="1" thickBot="1" x14ac:dyDescent="0.45">
      <c r="A7" s="72" t="s">
        <v>43</v>
      </c>
      <c r="B7" s="73"/>
      <c r="C7" s="73"/>
      <c r="D7" s="9"/>
      <c r="E7" s="9"/>
      <c r="F7" s="10"/>
      <c r="H7" s="3"/>
      <c r="I7" s="3"/>
    </row>
    <row r="8" spans="1:9" s="5" customFormat="1" ht="39" customHeight="1" thickBot="1" x14ac:dyDescent="0.45">
      <c r="A8" s="74"/>
      <c r="B8" s="74"/>
      <c r="C8" s="74"/>
      <c r="D8" s="91" t="s">
        <v>23</v>
      </c>
      <c r="E8" s="92"/>
      <c r="F8" s="11">
        <f>SUM(F5:F6)</f>
        <v>0</v>
      </c>
      <c r="H8" s="3"/>
      <c r="I8" s="3"/>
    </row>
    <row r="9" spans="1:9" s="5" customFormat="1" ht="21.75" customHeight="1" thickBot="1" x14ac:dyDescent="0.45">
      <c r="A9" s="12"/>
      <c r="B9" s="9"/>
      <c r="C9" s="9"/>
      <c r="D9" s="9"/>
      <c r="E9" s="9"/>
      <c r="H9" s="3"/>
      <c r="I9" s="3"/>
    </row>
    <row r="10" spans="1:9" s="5" customFormat="1" ht="33.75" customHeight="1" thickBot="1" x14ac:dyDescent="0.45">
      <c r="A10" s="90" t="s">
        <v>9</v>
      </c>
      <c r="B10" s="13" t="s">
        <v>10</v>
      </c>
      <c r="C10" s="13" t="s">
        <v>40</v>
      </c>
      <c r="D10" s="13" t="s">
        <v>11</v>
      </c>
      <c r="E10" s="78" t="s">
        <v>20</v>
      </c>
      <c r="F10" s="76" t="s">
        <v>21</v>
      </c>
      <c r="H10" s="9"/>
      <c r="I10" s="14"/>
    </row>
    <row r="11" spans="1:9" s="5" customFormat="1" ht="33.75" customHeight="1" thickBot="1" x14ac:dyDescent="0.45">
      <c r="A11" s="90"/>
      <c r="B11" s="15" t="s">
        <v>24</v>
      </c>
      <c r="C11" s="16" t="str">
        <f>IF(I24&gt;1,"●","×")</f>
        <v>●</v>
      </c>
      <c r="D11" s="17">
        <f>I24</f>
        <v>33000</v>
      </c>
      <c r="E11" s="78"/>
      <c r="F11" s="77"/>
      <c r="H11" s="3"/>
      <c r="I11" s="14"/>
    </row>
    <row r="12" spans="1:9" s="5" customFormat="1" ht="33.75" customHeight="1" thickBot="1" x14ac:dyDescent="0.45">
      <c r="A12" s="90"/>
      <c r="B12" s="15" t="s">
        <v>25</v>
      </c>
      <c r="C12" s="16" t="str">
        <f>IF(I32&gt;1,"●","×")</f>
        <v>●</v>
      </c>
      <c r="D12" s="17">
        <f>I32</f>
        <v>3900</v>
      </c>
      <c r="E12" s="78"/>
      <c r="F12" s="75">
        <f>36900-D13</f>
        <v>0</v>
      </c>
      <c r="H12" s="3"/>
      <c r="I12" s="14"/>
    </row>
    <row r="13" spans="1:9" s="5" customFormat="1" ht="33.75" customHeight="1" thickBot="1" x14ac:dyDescent="0.45">
      <c r="A13" s="90"/>
      <c r="B13" s="89" t="s">
        <v>12</v>
      </c>
      <c r="C13" s="89"/>
      <c r="D13" s="18">
        <f>SUM(D11:D12)</f>
        <v>36900</v>
      </c>
      <c r="E13" s="78"/>
      <c r="F13" s="75"/>
      <c r="H13" s="3"/>
      <c r="I13" s="14"/>
    </row>
    <row r="14" spans="1:9" ht="20.25" customHeight="1" x14ac:dyDescent="0.4">
      <c r="I14" s="14"/>
    </row>
    <row r="15" spans="1:9" ht="21.75" customHeight="1" x14ac:dyDescent="0.4">
      <c r="A15" s="20"/>
      <c r="B15" s="20"/>
      <c r="C15" s="20"/>
      <c r="D15" s="21"/>
    </row>
    <row r="16" spans="1:9" ht="21.75" customHeight="1" x14ac:dyDescent="0.4">
      <c r="A16" s="20"/>
      <c r="B16" s="20"/>
      <c r="C16" s="20"/>
      <c r="D16" s="21"/>
    </row>
    <row r="17" spans="1:9" ht="7.5" customHeight="1" x14ac:dyDescent="0.4">
      <c r="A17" s="20"/>
      <c r="B17" s="20"/>
      <c r="C17" s="20"/>
      <c r="D17" s="21"/>
    </row>
    <row r="18" spans="1:9" ht="9" customHeight="1" x14ac:dyDescent="0.4">
      <c r="A18" s="22"/>
      <c r="B18" s="22"/>
      <c r="C18" s="22"/>
      <c r="D18" s="23"/>
      <c r="E18" s="24"/>
      <c r="F18" s="25"/>
    </row>
    <row r="19" spans="1:9" s="5" customFormat="1" ht="24" x14ac:dyDescent="0.4">
      <c r="A19" s="26" t="s">
        <v>5</v>
      </c>
      <c r="B19" s="27"/>
      <c r="C19" s="27"/>
      <c r="D19" s="27"/>
      <c r="E19" s="27"/>
      <c r="H19" s="3"/>
      <c r="I19" s="3"/>
    </row>
    <row r="20" spans="1:9" s="5" customFormat="1" ht="29.25" customHeight="1" x14ac:dyDescent="0.4">
      <c r="A20" s="82" t="s">
        <v>26</v>
      </c>
      <c r="B20" s="82"/>
      <c r="C20" s="28" t="s">
        <v>40</v>
      </c>
      <c r="D20" s="82" t="s">
        <v>3</v>
      </c>
      <c r="E20" s="82"/>
      <c r="F20" s="82"/>
      <c r="H20" s="3" t="s">
        <v>44</v>
      </c>
      <c r="I20" s="3" t="s">
        <v>45</v>
      </c>
    </row>
    <row r="21" spans="1:9" s="5" customFormat="1" ht="36" customHeight="1" x14ac:dyDescent="0.4">
      <c r="A21" s="29" t="s">
        <v>14</v>
      </c>
      <c r="B21" s="30" t="s">
        <v>13</v>
      </c>
      <c r="C21" s="31" t="str">
        <f>IF(F8&gt;=154500,IF(F8&lt;304200,"●","×"),"×")</f>
        <v>×</v>
      </c>
      <c r="D21" s="79" t="s">
        <v>34</v>
      </c>
      <c r="E21" s="80"/>
      <c r="F21" s="81"/>
      <c r="H21" s="3">
        <f>COUNTIF(C21,"●")</f>
        <v>0</v>
      </c>
      <c r="I21" s="3">
        <f>H21*9900</f>
        <v>0</v>
      </c>
    </row>
    <row r="22" spans="1:9" s="5" customFormat="1" ht="36" customHeight="1" x14ac:dyDescent="0.4">
      <c r="A22" s="29" t="s">
        <v>17</v>
      </c>
      <c r="B22" s="30" t="s">
        <v>16</v>
      </c>
      <c r="C22" s="32" t="str">
        <f>IF(F8&lt;154500,"●","×")</f>
        <v>●</v>
      </c>
      <c r="D22" s="79" t="s">
        <v>35</v>
      </c>
      <c r="E22" s="80"/>
      <c r="F22" s="81"/>
      <c r="H22" s="3">
        <f>COUNTIF(C22,"●")</f>
        <v>1</v>
      </c>
      <c r="I22" s="3">
        <f>H22*33000</f>
        <v>33000</v>
      </c>
    </row>
    <row r="23" spans="1:9" s="44" customFormat="1" ht="16.5" customHeight="1" x14ac:dyDescent="0.4">
      <c r="A23" s="40"/>
      <c r="B23" s="41"/>
      <c r="C23" s="42"/>
      <c r="D23" s="43"/>
      <c r="E23" s="43"/>
      <c r="F23" s="43"/>
      <c r="H23" s="45"/>
      <c r="I23" s="45"/>
    </row>
    <row r="24" spans="1:9" s="5" customFormat="1" ht="24" x14ac:dyDescent="0.4">
      <c r="A24" s="26" t="s">
        <v>6</v>
      </c>
      <c r="B24" s="27"/>
      <c r="C24" s="27"/>
      <c r="D24" s="27"/>
      <c r="E24" s="27"/>
      <c r="H24" s="3"/>
      <c r="I24" s="3">
        <f>SUM(I21:I22)</f>
        <v>33000</v>
      </c>
    </row>
    <row r="25" spans="1:9" s="5" customFormat="1" ht="29.25" customHeight="1" x14ac:dyDescent="0.4">
      <c r="A25" s="82" t="s">
        <v>26</v>
      </c>
      <c r="B25" s="82"/>
      <c r="C25" s="28" t="s">
        <v>40</v>
      </c>
      <c r="D25" s="82" t="s">
        <v>39</v>
      </c>
      <c r="E25" s="82"/>
      <c r="F25" s="82"/>
      <c r="H25" s="3"/>
      <c r="I25" s="3"/>
    </row>
    <row r="26" spans="1:9" s="5" customFormat="1" ht="36" customHeight="1" x14ac:dyDescent="0.4">
      <c r="A26" s="29" t="s">
        <v>64</v>
      </c>
      <c r="B26" s="48" t="s">
        <v>13</v>
      </c>
      <c r="C26" s="31" t="str">
        <f>IF(F8&gt;=260700,IF(F8&lt;304200,"●","×"),"×")</f>
        <v>×</v>
      </c>
      <c r="D26" s="83" t="s">
        <v>4</v>
      </c>
      <c r="E26" s="80"/>
      <c r="F26" s="81"/>
      <c r="H26" s="3">
        <f>COUNTIF(C26,"●")</f>
        <v>0</v>
      </c>
      <c r="I26" s="3">
        <f>H26*0</f>
        <v>0</v>
      </c>
    </row>
    <row r="27" spans="1:9" s="5" customFormat="1" ht="36" customHeight="1" x14ac:dyDescent="0.4">
      <c r="A27" s="29" t="s">
        <v>63</v>
      </c>
      <c r="B27" s="48" t="s">
        <v>65</v>
      </c>
      <c r="C27" s="37" t="str">
        <f>IF(F8&gt;=203100,IF(F8&lt;260700,"●","×"),"×")</f>
        <v>×</v>
      </c>
      <c r="D27" s="83" t="s">
        <v>51</v>
      </c>
      <c r="E27" s="80"/>
      <c r="F27" s="81"/>
      <c r="H27" s="3">
        <f>COUNTIF(C27,"●")</f>
        <v>0</v>
      </c>
      <c r="I27" s="3">
        <f>H27*6600</f>
        <v>0</v>
      </c>
    </row>
    <row r="28" spans="1:9" s="5" customFormat="1" ht="36" customHeight="1" x14ac:dyDescent="0.4">
      <c r="A28" s="29" t="s">
        <v>32</v>
      </c>
      <c r="B28" s="30" t="s">
        <v>27</v>
      </c>
      <c r="C28" s="28" t="str">
        <f>IF(F8&gt;=154500,IF(F8&lt;203100,"●","×"),"×")</f>
        <v>×</v>
      </c>
      <c r="D28" s="79" t="s">
        <v>36</v>
      </c>
      <c r="E28" s="80"/>
      <c r="F28" s="81"/>
      <c r="H28" s="3">
        <f t="shared" ref="H28:H30" si="0">COUNTIF(C28,"●")</f>
        <v>0</v>
      </c>
      <c r="I28" s="3">
        <f>H28*23100</f>
        <v>0</v>
      </c>
    </row>
    <row r="29" spans="1:9" s="5" customFormat="1" ht="36" customHeight="1" x14ac:dyDescent="0.4">
      <c r="A29" s="29" t="s">
        <v>31</v>
      </c>
      <c r="B29" s="30" t="s">
        <v>16</v>
      </c>
      <c r="C29" s="28" t="str">
        <f>IF(F8&gt;=48300,IF(F8&lt;154500,"●","×"),"×")</f>
        <v>×</v>
      </c>
      <c r="D29" s="79" t="s">
        <v>4</v>
      </c>
      <c r="E29" s="80"/>
      <c r="F29" s="81"/>
      <c r="H29" s="3">
        <f>COUNTIF(C29,"●")</f>
        <v>0</v>
      </c>
      <c r="I29" s="3">
        <f>H29*0</f>
        <v>0</v>
      </c>
    </row>
    <row r="30" spans="1:9" s="5" customFormat="1" ht="36" customHeight="1" x14ac:dyDescent="0.4">
      <c r="A30" s="29" t="s">
        <v>30</v>
      </c>
      <c r="B30" s="30" t="s">
        <v>28</v>
      </c>
      <c r="C30" s="28" t="str">
        <f>IF(F8&gt;0,IF(F8&lt;48300,"●","×"),"×")</f>
        <v>×</v>
      </c>
      <c r="D30" s="79" t="s">
        <v>37</v>
      </c>
      <c r="E30" s="80"/>
      <c r="F30" s="81"/>
      <c r="H30" s="3">
        <f t="shared" si="0"/>
        <v>0</v>
      </c>
      <c r="I30" s="3">
        <f>H30*3900</f>
        <v>0</v>
      </c>
    </row>
    <row r="31" spans="1:9" s="5" customFormat="1" ht="36" customHeight="1" x14ac:dyDescent="0.4">
      <c r="A31" s="29" t="s">
        <v>29</v>
      </c>
      <c r="B31" s="30" t="s">
        <v>53</v>
      </c>
      <c r="C31" s="32" t="str">
        <f>IF(F8=0,"●","×")</f>
        <v>●</v>
      </c>
      <c r="D31" s="79" t="s">
        <v>38</v>
      </c>
      <c r="E31" s="80"/>
      <c r="F31" s="81"/>
      <c r="H31" s="3">
        <f>COUNTIF(C31,"●")</f>
        <v>1</v>
      </c>
      <c r="I31" s="3">
        <f>H31*3900</f>
        <v>3900</v>
      </c>
    </row>
    <row r="32" spans="1:9" ht="27.75" customHeight="1" x14ac:dyDescent="0.4">
      <c r="A32" s="38"/>
      <c r="B32" s="38"/>
      <c r="D32" s="70" t="s">
        <v>42</v>
      </c>
      <c r="E32" s="70"/>
      <c r="F32" s="70"/>
      <c r="I32" s="3">
        <f>SUM(I26:I31)</f>
        <v>3900</v>
      </c>
    </row>
    <row r="33" spans="1:6" ht="27.75" customHeight="1" x14ac:dyDescent="0.4">
      <c r="A33" s="39"/>
      <c r="B33" s="39"/>
      <c r="D33" s="71"/>
      <c r="E33" s="71"/>
      <c r="F33" s="71"/>
    </row>
  </sheetData>
  <sheetProtection sheet="1" objects="1" scenarios="1"/>
  <mergeCells count="23">
    <mergeCell ref="D21:F21"/>
    <mergeCell ref="A2:F2"/>
    <mergeCell ref="A1:F1"/>
    <mergeCell ref="A3:F3"/>
    <mergeCell ref="B13:C13"/>
    <mergeCell ref="A10:A13"/>
    <mergeCell ref="D8:E8"/>
    <mergeCell ref="D32:F33"/>
    <mergeCell ref="A7:C8"/>
    <mergeCell ref="F12:F13"/>
    <mergeCell ref="F10:F11"/>
    <mergeCell ref="E10:E13"/>
    <mergeCell ref="D29:F29"/>
    <mergeCell ref="D30:F30"/>
    <mergeCell ref="D31:F31"/>
    <mergeCell ref="D28:F28"/>
    <mergeCell ref="A25:B25"/>
    <mergeCell ref="D25:F25"/>
    <mergeCell ref="D26:F26"/>
    <mergeCell ref="D22:F22"/>
    <mergeCell ref="A20:B20"/>
    <mergeCell ref="D20:F20"/>
    <mergeCell ref="D27:F27"/>
  </mergeCells>
  <phoneticPr fontId="1"/>
  <pageMargins left="0.46" right="0.28000000000000003" top="0.36" bottom="0.24" header="0.3" footer="0.3"/>
  <pageSetup paperSize="9" scale="8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showGridLines="0" view="pageBreakPreview" zoomScale="115" zoomScaleNormal="100" zoomScaleSheetLayoutView="115" workbookViewId="0">
      <selection activeCell="D37" sqref="D37"/>
    </sheetView>
  </sheetViews>
  <sheetFormatPr defaultColWidth="0" defaultRowHeight="0" customHeight="1" zeroHeight="1" x14ac:dyDescent="0.4"/>
  <cols>
    <col min="1" max="1" width="16.625" style="19" customWidth="1"/>
    <col min="2" max="2" width="10" style="19" customWidth="1"/>
    <col min="3" max="3" width="22.375" style="19" customWidth="1"/>
    <col min="4" max="4" width="10" style="19" customWidth="1"/>
    <col min="5" max="5" width="22.375" style="19" customWidth="1"/>
    <col min="6" max="6" width="7.125" style="19" customWidth="1"/>
    <col min="7" max="7" width="23.125" style="2" customWidth="1"/>
    <col min="8" max="8" width="3.5" style="2" customWidth="1"/>
    <col min="9" max="9" width="16.125" style="61" hidden="1" customWidth="1"/>
    <col min="10" max="10" width="16.25" style="61" hidden="1" customWidth="1"/>
    <col min="11" max="16384" width="2.375" style="2" hidden="1"/>
  </cols>
  <sheetData>
    <row r="1" spans="1:10" ht="33" customHeight="1" x14ac:dyDescent="0.4">
      <c r="A1" s="86" t="s">
        <v>61</v>
      </c>
      <c r="B1" s="86"/>
      <c r="C1" s="86"/>
      <c r="D1" s="86"/>
      <c r="E1" s="86"/>
      <c r="F1" s="86"/>
      <c r="G1" s="86"/>
    </row>
    <row r="2" spans="1:10" ht="27.75" customHeight="1" x14ac:dyDescent="0.4">
      <c r="A2" s="95" t="s">
        <v>62</v>
      </c>
      <c r="B2" s="95"/>
      <c r="C2" s="96"/>
      <c r="D2" s="96"/>
      <c r="E2" s="96"/>
      <c r="F2" s="96"/>
      <c r="G2" s="96"/>
    </row>
    <row r="3" spans="1:10" ht="19.5" customHeight="1" x14ac:dyDescent="0.4">
      <c r="A3" s="97" t="s">
        <v>46</v>
      </c>
      <c r="B3" s="97"/>
      <c r="C3" s="98"/>
      <c r="D3" s="98"/>
      <c r="E3" s="98"/>
      <c r="F3" s="98"/>
      <c r="G3" s="98"/>
    </row>
    <row r="4" spans="1:10" ht="19.5" customHeight="1" x14ac:dyDescent="0.4">
      <c r="A4" s="56" t="s">
        <v>55</v>
      </c>
      <c r="B4" s="52"/>
      <c r="C4" s="53"/>
      <c r="D4" s="53"/>
      <c r="E4" s="53"/>
      <c r="F4" s="53"/>
      <c r="G4" s="57"/>
    </row>
    <row r="5" spans="1:10" ht="39" customHeight="1" x14ac:dyDescent="0.4">
      <c r="A5" s="4" t="s">
        <v>0</v>
      </c>
      <c r="B5" s="67" t="s">
        <v>58</v>
      </c>
      <c r="C5" s="100" t="s">
        <v>49</v>
      </c>
      <c r="D5" s="100"/>
      <c r="E5" s="100" t="s">
        <v>48</v>
      </c>
      <c r="F5" s="100"/>
      <c r="I5" s="62" t="s">
        <v>54</v>
      </c>
      <c r="J5" s="63" t="s">
        <v>56</v>
      </c>
    </row>
    <row r="6" spans="1:10" ht="36.75" customHeight="1" x14ac:dyDescent="0.4">
      <c r="A6" s="4" t="s">
        <v>15</v>
      </c>
      <c r="B6" s="69"/>
      <c r="C6" s="101"/>
      <c r="D6" s="102"/>
      <c r="E6" s="101"/>
      <c r="F6" s="102"/>
      <c r="G6" s="99" t="s">
        <v>59</v>
      </c>
      <c r="I6" s="65">
        <f>COUNTA(B6)</f>
        <v>0</v>
      </c>
      <c r="J6" s="64">
        <f>C6-330000</f>
        <v>-330000</v>
      </c>
    </row>
    <row r="7" spans="1:10" ht="36.75" customHeight="1" x14ac:dyDescent="0.4">
      <c r="A7" s="4" t="s">
        <v>22</v>
      </c>
      <c r="B7" s="69"/>
      <c r="C7" s="103"/>
      <c r="D7" s="104"/>
      <c r="E7" s="103"/>
      <c r="F7" s="104"/>
      <c r="G7" s="99"/>
      <c r="I7" s="65">
        <f>COUNTA(B7)</f>
        <v>0</v>
      </c>
      <c r="J7" s="64">
        <f>C7-330000</f>
        <v>-330000</v>
      </c>
    </row>
    <row r="8" spans="1:10" ht="14.25" customHeight="1" x14ac:dyDescent="0.4">
      <c r="A8" s="59"/>
      <c r="B8" s="59"/>
      <c r="C8" s="57"/>
      <c r="D8" s="57"/>
      <c r="E8" s="57"/>
      <c r="F8" s="57"/>
      <c r="G8" s="57"/>
    </row>
    <row r="9" spans="1:10" ht="19.5" customHeight="1" x14ac:dyDescent="0.4">
      <c r="A9" s="60" t="s">
        <v>57</v>
      </c>
      <c r="B9" s="60"/>
      <c r="C9" s="53"/>
      <c r="D9" s="53"/>
      <c r="E9" s="53"/>
      <c r="F9" s="53"/>
      <c r="G9" s="53"/>
    </row>
    <row r="10" spans="1:10" s="5" customFormat="1" ht="39.75" customHeight="1" x14ac:dyDescent="0.4">
      <c r="A10" s="4" t="s">
        <v>0</v>
      </c>
      <c r="B10" s="67" t="s">
        <v>58</v>
      </c>
      <c r="C10" s="55" t="s">
        <v>49</v>
      </c>
      <c r="D10" s="4" t="s">
        <v>8</v>
      </c>
      <c r="E10" s="55" t="s">
        <v>48</v>
      </c>
      <c r="F10" s="4" t="s">
        <v>19</v>
      </c>
      <c r="G10" s="4" t="s">
        <v>47</v>
      </c>
      <c r="I10" s="61"/>
      <c r="J10" s="61"/>
    </row>
    <row r="11" spans="1:10" s="5" customFormat="1" ht="37.5" customHeight="1" x14ac:dyDescent="0.4">
      <c r="A11" s="4" t="s">
        <v>15</v>
      </c>
      <c r="B11" s="68">
        <f>B6</f>
        <v>0</v>
      </c>
      <c r="C11" s="7">
        <f>IF(I6=1,J6,C6)</f>
        <v>0</v>
      </c>
      <c r="D11" s="6" t="s">
        <v>8</v>
      </c>
      <c r="E11" s="7">
        <f>E6</f>
        <v>0</v>
      </c>
      <c r="F11" s="7" t="s">
        <v>18</v>
      </c>
      <c r="G11" s="8">
        <f>ROUNDDOWN(I11,-2)</f>
        <v>0</v>
      </c>
      <c r="I11" s="58">
        <f>C11*0.06-E11</f>
        <v>0</v>
      </c>
      <c r="J11" s="61"/>
    </row>
    <row r="12" spans="1:10" s="5" customFormat="1" ht="37.5" customHeight="1" x14ac:dyDescent="0.4">
      <c r="A12" s="4" t="s">
        <v>22</v>
      </c>
      <c r="B12" s="68">
        <f>B7</f>
        <v>0</v>
      </c>
      <c r="C12" s="7">
        <f>IF(I7=1,J7,C7)</f>
        <v>0</v>
      </c>
      <c r="D12" s="6" t="s">
        <v>7</v>
      </c>
      <c r="E12" s="7">
        <f>E7</f>
        <v>0</v>
      </c>
      <c r="F12" s="7" t="s">
        <v>18</v>
      </c>
      <c r="G12" s="8">
        <f>ROUNDDOWN(I12,-2)</f>
        <v>0</v>
      </c>
      <c r="I12" s="58">
        <f>C12*0.06-E12</f>
        <v>0</v>
      </c>
      <c r="J12" s="61"/>
    </row>
    <row r="13" spans="1:10" s="5" customFormat="1" ht="15" customHeight="1" thickBot="1" x14ac:dyDescent="0.45">
      <c r="A13" s="72" t="s">
        <v>43</v>
      </c>
      <c r="B13" s="72"/>
      <c r="C13" s="73"/>
      <c r="D13" s="73"/>
      <c r="E13" s="9"/>
      <c r="F13" s="9"/>
      <c r="G13" s="10"/>
      <c r="I13" s="61"/>
      <c r="J13" s="61"/>
    </row>
    <row r="14" spans="1:10" s="5" customFormat="1" ht="39" customHeight="1" thickBot="1" x14ac:dyDescent="0.45">
      <c r="A14" s="74"/>
      <c r="B14" s="74"/>
      <c r="C14" s="74"/>
      <c r="D14" s="74"/>
      <c r="E14" s="91" t="s">
        <v>23</v>
      </c>
      <c r="F14" s="92"/>
      <c r="G14" s="50">
        <f>SUM(G11:G12)</f>
        <v>0</v>
      </c>
      <c r="I14" s="61"/>
      <c r="J14" s="61"/>
    </row>
    <row r="15" spans="1:10" s="5" customFormat="1" ht="14.25" customHeight="1" thickBot="1" x14ac:dyDescent="0.45">
      <c r="A15" s="12"/>
      <c r="B15" s="12"/>
      <c r="C15" s="9"/>
      <c r="D15" s="9"/>
      <c r="E15" s="9"/>
      <c r="F15" s="9"/>
      <c r="I15" s="61"/>
      <c r="J15" s="61"/>
    </row>
    <row r="16" spans="1:10" s="5" customFormat="1" ht="33.75" customHeight="1" thickBot="1" x14ac:dyDescent="0.45">
      <c r="A16" s="90" t="s">
        <v>9</v>
      </c>
      <c r="B16" s="105" t="s">
        <v>10</v>
      </c>
      <c r="C16" s="106"/>
      <c r="D16" s="54" t="s">
        <v>40</v>
      </c>
      <c r="E16" s="54" t="s">
        <v>11</v>
      </c>
      <c r="F16" s="78" t="s">
        <v>20</v>
      </c>
      <c r="G16" s="76" t="s">
        <v>21</v>
      </c>
      <c r="I16" s="65"/>
      <c r="J16" s="64"/>
    </row>
    <row r="17" spans="1:10" s="5" customFormat="1" ht="33.75" customHeight="1" thickBot="1" x14ac:dyDescent="0.45">
      <c r="A17" s="90"/>
      <c r="B17" s="107" t="s">
        <v>24</v>
      </c>
      <c r="C17" s="108"/>
      <c r="D17" s="16" t="str">
        <f>IF(J30&gt;1,"●","×")</f>
        <v>●</v>
      </c>
      <c r="E17" s="17">
        <f>J30</f>
        <v>33000</v>
      </c>
      <c r="F17" s="78"/>
      <c r="G17" s="77"/>
      <c r="I17" s="61"/>
      <c r="J17" s="64"/>
    </row>
    <row r="18" spans="1:10" s="5" customFormat="1" ht="33.75" customHeight="1" thickBot="1" x14ac:dyDescent="0.45">
      <c r="A18" s="90"/>
      <c r="B18" s="107" t="s">
        <v>25</v>
      </c>
      <c r="C18" s="108"/>
      <c r="D18" s="16" t="str">
        <f>IF(J38&gt;1,"●","×")</f>
        <v>●</v>
      </c>
      <c r="E18" s="17">
        <f>J38</f>
        <v>3900</v>
      </c>
      <c r="F18" s="78"/>
      <c r="G18" s="75">
        <f>36900-E19</f>
        <v>0</v>
      </c>
      <c r="I18" s="61"/>
      <c r="J18" s="64"/>
    </row>
    <row r="19" spans="1:10" s="5" customFormat="1" ht="33.75" customHeight="1" thickBot="1" x14ac:dyDescent="0.45">
      <c r="A19" s="90"/>
      <c r="B19" s="107" t="s">
        <v>12</v>
      </c>
      <c r="C19" s="109"/>
      <c r="D19" s="108"/>
      <c r="E19" s="18">
        <f>SUM(E17:E18)</f>
        <v>36900</v>
      </c>
      <c r="F19" s="78"/>
      <c r="G19" s="75"/>
      <c r="I19" s="61"/>
      <c r="J19" s="64"/>
    </row>
    <row r="20" spans="1:10" ht="20.25" customHeight="1" x14ac:dyDescent="0.4">
      <c r="J20" s="64"/>
    </row>
    <row r="21" spans="1:10" ht="21.75" customHeight="1" x14ac:dyDescent="0.4">
      <c r="A21" s="20"/>
      <c r="B21" s="20"/>
      <c r="C21" s="20"/>
      <c r="D21" s="20"/>
      <c r="E21" s="21"/>
    </row>
    <row r="22" spans="1:10" ht="21.75" customHeight="1" x14ac:dyDescent="0.4">
      <c r="A22" s="20"/>
      <c r="B22" s="20"/>
      <c r="C22" s="20"/>
      <c r="D22" s="20"/>
      <c r="E22" s="21"/>
    </row>
    <row r="23" spans="1:10" ht="7.5" customHeight="1" x14ac:dyDescent="0.4">
      <c r="A23" s="20"/>
      <c r="B23" s="20"/>
      <c r="C23" s="20"/>
      <c r="D23" s="20"/>
      <c r="E23" s="21"/>
    </row>
    <row r="24" spans="1:10" ht="9" customHeight="1" x14ac:dyDescent="0.4">
      <c r="A24" s="22"/>
      <c r="B24" s="22"/>
      <c r="C24" s="22"/>
      <c r="D24" s="22"/>
      <c r="E24" s="23"/>
      <c r="F24" s="24"/>
      <c r="G24" s="25"/>
    </row>
    <row r="25" spans="1:10" s="5" customFormat="1" ht="24" x14ac:dyDescent="0.4">
      <c r="A25" s="26" t="s">
        <v>5</v>
      </c>
      <c r="B25" s="26"/>
      <c r="C25" s="27"/>
      <c r="D25" s="27"/>
      <c r="E25" s="27"/>
      <c r="F25" s="27"/>
      <c r="I25" s="61"/>
      <c r="J25" s="61"/>
    </row>
    <row r="26" spans="1:10" s="5" customFormat="1" ht="29.25" customHeight="1" x14ac:dyDescent="0.4">
      <c r="A26" s="82" t="s">
        <v>26</v>
      </c>
      <c r="B26" s="82"/>
      <c r="C26" s="82"/>
      <c r="D26" s="51" t="s">
        <v>40</v>
      </c>
      <c r="E26" s="82" t="s">
        <v>3</v>
      </c>
      <c r="F26" s="82"/>
      <c r="G26" s="82"/>
      <c r="I26" s="61" t="s">
        <v>44</v>
      </c>
      <c r="J26" s="61" t="s">
        <v>45</v>
      </c>
    </row>
    <row r="27" spans="1:10" s="5" customFormat="1" ht="36" customHeight="1" x14ac:dyDescent="0.4">
      <c r="A27" s="29" t="s">
        <v>14</v>
      </c>
      <c r="B27" s="93" t="s">
        <v>13</v>
      </c>
      <c r="C27" s="94"/>
      <c r="D27" s="31" t="str">
        <f>IF(G14&gt;=154500,IF(G14&lt;304200,"●","×"),"×")</f>
        <v>×</v>
      </c>
      <c r="E27" s="79" t="s">
        <v>34</v>
      </c>
      <c r="F27" s="80"/>
      <c r="G27" s="81"/>
      <c r="I27" s="61">
        <f>COUNTIF(D27,"●")</f>
        <v>0</v>
      </c>
      <c r="J27" s="61">
        <f>I27*9900</f>
        <v>0</v>
      </c>
    </row>
    <row r="28" spans="1:10" s="5" customFormat="1" ht="36" customHeight="1" x14ac:dyDescent="0.4">
      <c r="A28" s="29" t="s">
        <v>17</v>
      </c>
      <c r="B28" s="93" t="s">
        <v>16</v>
      </c>
      <c r="C28" s="94"/>
      <c r="D28" s="32" t="str">
        <f>IF(G14&lt;154500,"●","×")</f>
        <v>●</v>
      </c>
      <c r="E28" s="79" t="s">
        <v>35</v>
      </c>
      <c r="F28" s="80"/>
      <c r="G28" s="81"/>
      <c r="I28" s="61">
        <f>COUNTIF(D28,"●")</f>
        <v>1</v>
      </c>
      <c r="J28" s="61">
        <f>I28*33000</f>
        <v>33000</v>
      </c>
    </row>
    <row r="29" spans="1:10" s="44" customFormat="1" ht="10.5" customHeight="1" x14ac:dyDescent="0.4">
      <c r="A29" s="40"/>
      <c r="B29" s="40"/>
      <c r="C29" s="41"/>
      <c r="D29" s="42"/>
      <c r="E29" s="43"/>
      <c r="F29" s="43"/>
      <c r="G29" s="43"/>
      <c r="I29" s="66"/>
      <c r="J29" s="66"/>
    </row>
    <row r="30" spans="1:10" s="5" customFormat="1" ht="24" x14ac:dyDescent="0.4">
      <c r="A30" s="26" t="s">
        <v>6</v>
      </c>
      <c r="B30" s="26"/>
      <c r="C30" s="27"/>
      <c r="D30" s="27"/>
      <c r="E30" s="27"/>
      <c r="F30" s="27"/>
      <c r="I30" s="61"/>
      <c r="J30" s="61">
        <f>SUM(J27:J28)</f>
        <v>33000</v>
      </c>
    </row>
    <row r="31" spans="1:10" s="5" customFormat="1" ht="29.25" customHeight="1" x14ac:dyDescent="0.4">
      <c r="A31" s="82" t="s">
        <v>26</v>
      </c>
      <c r="B31" s="82"/>
      <c r="C31" s="82"/>
      <c r="D31" s="51" t="s">
        <v>40</v>
      </c>
      <c r="E31" s="82" t="s">
        <v>39</v>
      </c>
      <c r="F31" s="82"/>
      <c r="G31" s="82"/>
      <c r="I31" s="61"/>
      <c r="J31" s="61"/>
    </row>
    <row r="32" spans="1:10" s="5" customFormat="1" ht="36" customHeight="1" x14ac:dyDescent="0.4">
      <c r="A32" s="29" t="s">
        <v>64</v>
      </c>
      <c r="B32" s="93" t="s">
        <v>13</v>
      </c>
      <c r="C32" s="94"/>
      <c r="D32" s="31" t="str">
        <f>IF(G14&gt;=260700,IF(G14&lt;304200,"●","×"),"×")</f>
        <v>×</v>
      </c>
      <c r="E32" s="83" t="s">
        <v>4</v>
      </c>
      <c r="F32" s="80"/>
      <c r="G32" s="81"/>
      <c r="I32" s="61">
        <f>COUNTIF(D32,"●")</f>
        <v>0</v>
      </c>
      <c r="J32" s="61">
        <f>I32*0</f>
        <v>0</v>
      </c>
    </row>
    <row r="33" spans="1:10" s="5" customFormat="1" ht="36" customHeight="1" x14ac:dyDescent="0.4">
      <c r="A33" s="29" t="s">
        <v>63</v>
      </c>
      <c r="B33" s="93" t="s">
        <v>65</v>
      </c>
      <c r="C33" s="94"/>
      <c r="D33" s="51" t="str">
        <f>IF(G14&gt;=203100,IF(G14&lt;260700,"●","×"),"×")</f>
        <v>×</v>
      </c>
      <c r="E33" s="83" t="s">
        <v>51</v>
      </c>
      <c r="F33" s="80"/>
      <c r="G33" s="81"/>
      <c r="I33" s="61">
        <f>COUNTIF(D33,"●")</f>
        <v>0</v>
      </c>
      <c r="J33" s="61">
        <f>I33*6600</f>
        <v>0</v>
      </c>
    </row>
    <row r="34" spans="1:10" s="5" customFormat="1" ht="36" customHeight="1" x14ac:dyDescent="0.4">
      <c r="A34" s="29" t="s">
        <v>32</v>
      </c>
      <c r="B34" s="93" t="s">
        <v>27</v>
      </c>
      <c r="C34" s="94"/>
      <c r="D34" s="51" t="str">
        <f>IF(G14&gt;=154500,IF(G14&lt;203100,"●","×"),"×")</f>
        <v>×</v>
      </c>
      <c r="E34" s="79" t="s">
        <v>36</v>
      </c>
      <c r="F34" s="80"/>
      <c r="G34" s="81"/>
      <c r="I34" s="61">
        <f t="shared" ref="I34:I36" si="0">COUNTIF(D34,"●")</f>
        <v>0</v>
      </c>
      <c r="J34" s="61">
        <f>I34*23100</f>
        <v>0</v>
      </c>
    </row>
    <row r="35" spans="1:10" s="5" customFormat="1" ht="36" customHeight="1" x14ac:dyDescent="0.4">
      <c r="A35" s="29" t="s">
        <v>31</v>
      </c>
      <c r="B35" s="93" t="s">
        <v>16</v>
      </c>
      <c r="C35" s="94"/>
      <c r="D35" s="51" t="str">
        <f>IF(G14&gt;=48300,IF(G14&lt;154500,"●","×"),"×")</f>
        <v>×</v>
      </c>
      <c r="E35" s="79" t="s">
        <v>4</v>
      </c>
      <c r="F35" s="80"/>
      <c r="G35" s="81"/>
      <c r="I35" s="61">
        <f>COUNTIF(D35,"●")</f>
        <v>0</v>
      </c>
      <c r="J35" s="61">
        <f>I35*0</f>
        <v>0</v>
      </c>
    </row>
    <row r="36" spans="1:10" s="5" customFormat="1" ht="36" customHeight="1" x14ac:dyDescent="0.4">
      <c r="A36" s="29" t="s">
        <v>30</v>
      </c>
      <c r="B36" s="93" t="s">
        <v>28</v>
      </c>
      <c r="C36" s="94"/>
      <c r="D36" s="51" t="str">
        <f>IF(G14&gt;0,IF(G14&lt;48300,"●","×"),"×")</f>
        <v>×</v>
      </c>
      <c r="E36" s="79" t="s">
        <v>37</v>
      </c>
      <c r="F36" s="80"/>
      <c r="G36" s="81"/>
      <c r="I36" s="61">
        <f t="shared" si="0"/>
        <v>0</v>
      </c>
      <c r="J36" s="61">
        <f>I36*3900</f>
        <v>0</v>
      </c>
    </row>
    <row r="37" spans="1:10" s="5" customFormat="1" ht="36" customHeight="1" x14ac:dyDescent="0.4">
      <c r="A37" s="29" t="s">
        <v>29</v>
      </c>
      <c r="B37" s="93" t="s">
        <v>53</v>
      </c>
      <c r="C37" s="94"/>
      <c r="D37" s="32" t="str">
        <f>IF(G14=0,"●","×")</f>
        <v>●</v>
      </c>
      <c r="E37" s="79" t="s">
        <v>38</v>
      </c>
      <c r="F37" s="80"/>
      <c r="G37" s="81"/>
      <c r="I37" s="61">
        <f>COUNTIF(D37,"●")</f>
        <v>1</v>
      </c>
      <c r="J37" s="61">
        <f>I37*3900</f>
        <v>3900</v>
      </c>
    </row>
    <row r="38" spans="1:10" ht="27.75" customHeight="1" x14ac:dyDescent="0.4">
      <c r="A38" s="38"/>
      <c r="B38" s="38"/>
      <c r="C38" s="38"/>
      <c r="E38" s="70" t="s">
        <v>42</v>
      </c>
      <c r="F38" s="70"/>
      <c r="G38" s="70"/>
      <c r="J38" s="61">
        <f>SUM(J32:J37)</f>
        <v>3900</v>
      </c>
    </row>
    <row r="39" spans="1:10" ht="27.75" customHeight="1" x14ac:dyDescent="0.4">
      <c r="A39" s="39"/>
      <c r="B39" s="39"/>
      <c r="C39" s="39"/>
      <c r="E39" s="71"/>
      <c r="F39" s="71"/>
      <c r="G39" s="71"/>
    </row>
  </sheetData>
  <sheetProtection sheet="1" objects="1" scenarios="1"/>
  <mergeCells count="41">
    <mergeCell ref="B16:C16"/>
    <mergeCell ref="B17:C17"/>
    <mergeCell ref="B18:C18"/>
    <mergeCell ref="B19:D19"/>
    <mergeCell ref="E38:G39"/>
    <mergeCell ref="E5:F5"/>
    <mergeCell ref="C5:D5"/>
    <mergeCell ref="C6:D6"/>
    <mergeCell ref="C7:D7"/>
    <mergeCell ref="E6:F6"/>
    <mergeCell ref="E7:F7"/>
    <mergeCell ref="E32:G32"/>
    <mergeCell ref="E33:G33"/>
    <mergeCell ref="E34:G34"/>
    <mergeCell ref="E35:G35"/>
    <mergeCell ref="E36:G36"/>
    <mergeCell ref="E37:G37"/>
    <mergeCell ref="A26:C26"/>
    <mergeCell ref="E26:G26"/>
    <mergeCell ref="E27:G27"/>
    <mergeCell ref="E28:G28"/>
    <mergeCell ref="A31:C31"/>
    <mergeCell ref="E31:G31"/>
    <mergeCell ref="A1:G1"/>
    <mergeCell ref="A2:G2"/>
    <mergeCell ref="A3:G3"/>
    <mergeCell ref="A13:D14"/>
    <mergeCell ref="E14:F14"/>
    <mergeCell ref="A16:A19"/>
    <mergeCell ref="F16:F19"/>
    <mergeCell ref="G16:G17"/>
    <mergeCell ref="G18:G19"/>
    <mergeCell ref="G6:G7"/>
    <mergeCell ref="B27:C27"/>
    <mergeCell ref="B28:C28"/>
    <mergeCell ref="B37:C37"/>
    <mergeCell ref="B32:C32"/>
    <mergeCell ref="B33:C33"/>
    <mergeCell ref="B34:C34"/>
    <mergeCell ref="B35:C35"/>
    <mergeCell ref="B36:C36"/>
  </mergeCells>
  <phoneticPr fontId="1"/>
  <dataValidations count="1">
    <dataValidation type="list" allowBlank="1" showInputMessage="1" showErrorMessage="1" sqref="B6:B7" xr:uid="{00000000-0002-0000-0100-000000000000}">
      <formula1>"●"</formula1>
    </dataValidation>
  </dataValidations>
  <pageMargins left="0.62" right="0.28000000000000003" top="0.34" bottom="0.18" header="0.39" footer="0.19"/>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FC32"/>
  <sheetViews>
    <sheetView showGridLines="0" view="pageBreakPreview" zoomScale="115" zoomScaleNormal="100" zoomScaleSheetLayoutView="115" workbookViewId="0">
      <selection activeCell="A2" sqref="A2:F2"/>
    </sheetView>
  </sheetViews>
  <sheetFormatPr defaultColWidth="0" defaultRowHeight="29.25" customHeight="1" zeroHeight="1" x14ac:dyDescent="0.4"/>
  <cols>
    <col min="1" max="1" width="15.75" style="19" customWidth="1"/>
    <col min="2" max="2" width="22.375" style="19" customWidth="1"/>
    <col min="3" max="3" width="9.25" style="19" customWidth="1"/>
    <col min="4" max="4" width="22.375" style="19" customWidth="1"/>
    <col min="5" max="5" width="7.125" style="19" customWidth="1"/>
    <col min="6" max="6" width="23.125" style="2" customWidth="1"/>
    <col min="7" max="7" width="9" style="2" hidden="1"/>
    <col min="8" max="8" width="11.875" style="3" hidden="1"/>
    <col min="9" max="9" width="9" style="3" hidden="1"/>
    <col min="10" max="16381" width="9" style="2" hidden="1"/>
    <col min="16382" max="16382" width="3.375" style="2" hidden="1"/>
    <col min="16383" max="16383" width="2.75" style="2" hidden="1"/>
    <col min="16384" max="16384" width="10.375" style="2" hidden="1"/>
  </cols>
  <sheetData>
    <row r="1" spans="1:9" ht="33" customHeight="1" x14ac:dyDescent="0.4">
      <c r="A1" s="86" t="s">
        <v>61</v>
      </c>
      <c r="B1" s="86"/>
      <c r="C1" s="86"/>
      <c r="D1" s="86"/>
      <c r="E1" s="86"/>
      <c r="F1" s="86"/>
    </row>
    <row r="2" spans="1:9" ht="29.25" customHeight="1" x14ac:dyDescent="0.4">
      <c r="A2" s="87" t="s">
        <v>46</v>
      </c>
      <c r="B2" s="88"/>
      <c r="C2" s="88"/>
      <c r="D2" s="88"/>
      <c r="E2" s="88"/>
      <c r="F2" s="88"/>
    </row>
    <row r="3" spans="1:9" s="5" customFormat="1" ht="39.75" customHeight="1" x14ac:dyDescent="0.4">
      <c r="A3" s="4" t="s">
        <v>0</v>
      </c>
      <c r="B3" s="4" t="s">
        <v>1</v>
      </c>
      <c r="C3" s="4" t="s">
        <v>8</v>
      </c>
      <c r="D3" s="4" t="s">
        <v>2</v>
      </c>
      <c r="E3" s="4" t="s">
        <v>19</v>
      </c>
      <c r="F3" s="4" t="s">
        <v>47</v>
      </c>
      <c r="H3" s="3"/>
      <c r="I3" s="3"/>
    </row>
    <row r="4" spans="1:9" s="5" customFormat="1" ht="39.75" customHeight="1" x14ac:dyDescent="0.4">
      <c r="A4" s="4" t="s">
        <v>15</v>
      </c>
      <c r="B4" s="1"/>
      <c r="C4" s="6" t="s">
        <v>8</v>
      </c>
      <c r="D4" s="1"/>
      <c r="E4" s="7" t="s">
        <v>18</v>
      </c>
      <c r="F4" s="8">
        <f>ROUNDDOWN(H4,-2)</f>
        <v>0</v>
      </c>
      <c r="H4" s="8">
        <f>B4*0.06-D4</f>
        <v>0</v>
      </c>
      <c r="I4" s="3"/>
    </row>
    <row r="5" spans="1:9" s="5" customFormat="1" ht="39.75" customHeight="1" x14ac:dyDescent="0.4">
      <c r="A5" s="4" t="s">
        <v>22</v>
      </c>
      <c r="B5" s="1"/>
      <c r="C5" s="6" t="s">
        <v>7</v>
      </c>
      <c r="D5" s="1"/>
      <c r="E5" s="7" t="s">
        <v>18</v>
      </c>
      <c r="F5" s="8">
        <f>ROUNDDOWN(H5,-2)</f>
        <v>0</v>
      </c>
      <c r="H5" s="8">
        <f>B5*0.06-D5</f>
        <v>0</v>
      </c>
      <c r="I5" s="3"/>
    </row>
    <row r="6" spans="1:9" s="5" customFormat="1" ht="15" customHeight="1" thickBot="1" x14ac:dyDescent="0.45">
      <c r="A6" s="72" t="s">
        <v>43</v>
      </c>
      <c r="B6" s="73"/>
      <c r="C6" s="73"/>
      <c r="D6" s="9"/>
      <c r="E6" s="9"/>
      <c r="F6" s="10"/>
      <c r="H6" s="3"/>
      <c r="I6" s="3"/>
    </row>
    <row r="7" spans="1:9" s="5" customFormat="1" ht="39" customHeight="1" thickBot="1" x14ac:dyDescent="0.45">
      <c r="A7" s="74"/>
      <c r="B7" s="74"/>
      <c r="C7" s="74"/>
      <c r="D7" s="91" t="s">
        <v>23</v>
      </c>
      <c r="E7" s="92"/>
      <c r="F7" s="33">
        <f>SUM(F4:F5)</f>
        <v>0</v>
      </c>
      <c r="H7" s="3"/>
      <c r="I7" s="3"/>
    </row>
    <row r="8" spans="1:9" s="5" customFormat="1" ht="21.75" customHeight="1" thickBot="1" x14ac:dyDescent="0.45">
      <c r="A8" s="12"/>
      <c r="B8" s="9"/>
      <c r="C8" s="9"/>
      <c r="D8" s="9"/>
      <c r="E8" s="9"/>
      <c r="H8" s="3"/>
      <c r="I8" s="3"/>
    </row>
    <row r="9" spans="1:9" s="5" customFormat="1" ht="33.75" customHeight="1" thickBot="1" x14ac:dyDescent="0.45">
      <c r="A9" s="90" t="s">
        <v>9</v>
      </c>
      <c r="B9" s="35" t="s">
        <v>10</v>
      </c>
      <c r="C9" s="35" t="s">
        <v>40</v>
      </c>
      <c r="D9" s="35" t="s">
        <v>11</v>
      </c>
      <c r="E9" s="78" t="s">
        <v>20</v>
      </c>
      <c r="F9" s="76" t="s">
        <v>21</v>
      </c>
      <c r="H9" s="9"/>
      <c r="I9" s="14"/>
    </row>
    <row r="10" spans="1:9" s="5" customFormat="1" ht="33.75" customHeight="1" thickBot="1" x14ac:dyDescent="0.45">
      <c r="A10" s="90"/>
      <c r="B10" s="34" t="s">
        <v>24</v>
      </c>
      <c r="C10" s="16" t="str">
        <f>IF(I23&gt;1,"●","×")</f>
        <v>●</v>
      </c>
      <c r="D10" s="17">
        <f>I23</f>
        <v>33000</v>
      </c>
      <c r="E10" s="78"/>
      <c r="F10" s="77"/>
      <c r="H10" s="3"/>
      <c r="I10" s="14"/>
    </row>
    <row r="11" spans="1:9" s="5" customFormat="1" ht="33.75" customHeight="1" thickBot="1" x14ac:dyDescent="0.45">
      <c r="A11" s="90"/>
      <c r="B11" s="34" t="s">
        <v>25</v>
      </c>
      <c r="C11" s="16" t="str">
        <f>IF(I31&gt;1,"●","×")</f>
        <v>●</v>
      </c>
      <c r="D11" s="17">
        <f>I31</f>
        <v>3900</v>
      </c>
      <c r="E11" s="78"/>
      <c r="F11" s="75">
        <f>36900-D12</f>
        <v>0</v>
      </c>
      <c r="H11" s="3"/>
      <c r="I11" s="14"/>
    </row>
    <row r="12" spans="1:9" s="5" customFormat="1" ht="33.75" customHeight="1" thickBot="1" x14ac:dyDescent="0.45">
      <c r="A12" s="90"/>
      <c r="B12" s="89" t="s">
        <v>12</v>
      </c>
      <c r="C12" s="89"/>
      <c r="D12" s="18">
        <f>SUM(D10:D11)</f>
        <v>36900</v>
      </c>
      <c r="E12" s="78"/>
      <c r="F12" s="75"/>
      <c r="H12" s="3"/>
      <c r="I12" s="14"/>
    </row>
    <row r="13" spans="1:9" ht="20.25" customHeight="1" x14ac:dyDescent="0.4">
      <c r="I13" s="14"/>
    </row>
    <row r="14" spans="1:9" ht="21.75" customHeight="1" x14ac:dyDescent="0.4">
      <c r="A14" s="20"/>
      <c r="B14" s="20"/>
      <c r="C14" s="20"/>
      <c r="D14" s="21"/>
    </row>
    <row r="15" spans="1:9" ht="21.75" customHeight="1" x14ac:dyDescent="0.4">
      <c r="A15" s="20"/>
      <c r="B15" s="20"/>
      <c r="C15" s="20"/>
      <c r="D15" s="21"/>
    </row>
    <row r="16" spans="1:9" ht="21.75" customHeight="1" x14ac:dyDescent="0.4">
      <c r="A16" s="20"/>
      <c r="B16" s="20"/>
      <c r="C16" s="20"/>
      <c r="D16" s="21"/>
    </row>
    <row r="17" spans="1:9" ht="9" customHeight="1" x14ac:dyDescent="0.4">
      <c r="A17" s="22"/>
      <c r="B17" s="22"/>
      <c r="C17" s="22"/>
      <c r="D17" s="23"/>
      <c r="E17" s="24"/>
      <c r="F17" s="25"/>
    </row>
    <row r="18" spans="1:9" s="5" customFormat="1" ht="24" x14ac:dyDescent="0.4">
      <c r="A18" s="26" t="s">
        <v>5</v>
      </c>
      <c r="B18" s="27"/>
      <c r="C18" s="27"/>
      <c r="D18" s="27"/>
      <c r="E18" s="27"/>
      <c r="H18" s="3"/>
      <c r="I18" s="3"/>
    </row>
    <row r="19" spans="1:9" s="5" customFormat="1" ht="29.25" customHeight="1" x14ac:dyDescent="0.4">
      <c r="A19" s="82" t="s">
        <v>26</v>
      </c>
      <c r="B19" s="82"/>
      <c r="C19" s="36" t="s">
        <v>40</v>
      </c>
      <c r="D19" s="82" t="s">
        <v>3</v>
      </c>
      <c r="E19" s="82"/>
      <c r="F19" s="82"/>
      <c r="H19" s="3" t="s">
        <v>44</v>
      </c>
      <c r="I19" s="3" t="s">
        <v>45</v>
      </c>
    </row>
    <row r="20" spans="1:9" s="5" customFormat="1" ht="36" customHeight="1" x14ac:dyDescent="0.4">
      <c r="A20" s="29" t="s">
        <v>14</v>
      </c>
      <c r="B20" s="30" t="s">
        <v>13</v>
      </c>
      <c r="C20" s="31" t="str">
        <f>IF(F7&gt;154500,IF(F7&lt;304200,"●","×"),"×")</f>
        <v>×</v>
      </c>
      <c r="D20" s="79" t="s">
        <v>34</v>
      </c>
      <c r="E20" s="80"/>
      <c r="F20" s="81"/>
      <c r="H20" s="3">
        <f>COUNTIF(C20,"●")</f>
        <v>0</v>
      </c>
      <c r="I20" s="3">
        <f>H20*9900</f>
        <v>0</v>
      </c>
    </row>
    <row r="21" spans="1:9" s="5" customFormat="1" ht="36" customHeight="1" x14ac:dyDescent="0.4">
      <c r="A21" s="29" t="s">
        <v>17</v>
      </c>
      <c r="B21" s="30" t="s">
        <v>16</v>
      </c>
      <c r="C21" s="32" t="str">
        <f>IF(F7&lt;154500,"●","×")</f>
        <v>●</v>
      </c>
      <c r="D21" s="79" t="s">
        <v>35</v>
      </c>
      <c r="E21" s="80"/>
      <c r="F21" s="81"/>
      <c r="H21" s="3">
        <f>COUNTIF(C21,"●")</f>
        <v>1</v>
      </c>
      <c r="I21" s="3">
        <f>H21*33000</f>
        <v>33000</v>
      </c>
    </row>
    <row r="22" spans="1:9" s="44" customFormat="1" ht="16.5" customHeight="1" x14ac:dyDescent="0.4">
      <c r="A22" s="40"/>
      <c r="B22" s="41"/>
      <c r="C22" s="42"/>
      <c r="D22" s="43"/>
      <c r="E22" s="43"/>
      <c r="F22" s="43"/>
      <c r="H22" s="45"/>
      <c r="I22" s="45"/>
    </row>
    <row r="23" spans="1:9" s="5" customFormat="1" ht="24" x14ac:dyDescent="0.4">
      <c r="A23" s="26" t="s">
        <v>6</v>
      </c>
      <c r="B23" s="27"/>
      <c r="C23" s="27"/>
      <c r="D23" s="27"/>
      <c r="E23" s="27"/>
      <c r="H23" s="3"/>
      <c r="I23" s="3">
        <f>SUM(I20:I21)</f>
        <v>33000</v>
      </c>
    </row>
    <row r="24" spans="1:9" s="5" customFormat="1" ht="29.25" customHeight="1" x14ac:dyDescent="0.4">
      <c r="A24" s="82" t="s">
        <v>26</v>
      </c>
      <c r="B24" s="82"/>
      <c r="C24" s="36" t="s">
        <v>40</v>
      </c>
      <c r="D24" s="82" t="s">
        <v>39</v>
      </c>
      <c r="E24" s="82"/>
      <c r="F24" s="82"/>
      <c r="H24" s="3"/>
      <c r="I24" s="3"/>
    </row>
    <row r="25" spans="1:9" s="5" customFormat="1" ht="36" customHeight="1" x14ac:dyDescent="0.4">
      <c r="A25" s="29" t="s">
        <v>33</v>
      </c>
      <c r="B25" s="30" t="s">
        <v>13</v>
      </c>
      <c r="C25" s="31" t="str">
        <f>IF(F7&gt;203100,IF(F7&lt;304200,"●","×"),"×")</f>
        <v>×</v>
      </c>
      <c r="D25" s="79" t="s">
        <v>4</v>
      </c>
      <c r="E25" s="80"/>
      <c r="F25" s="81"/>
      <c r="H25" s="3">
        <f>COUNTIF(C25,"●")</f>
        <v>0</v>
      </c>
      <c r="I25" s="3">
        <f>H25*0</f>
        <v>0</v>
      </c>
    </row>
    <row r="26" spans="1:9" s="5" customFormat="1" ht="36" customHeight="1" x14ac:dyDescent="0.4">
      <c r="A26" s="29" t="s">
        <v>50</v>
      </c>
      <c r="B26" s="48" t="s">
        <v>52</v>
      </c>
      <c r="C26" s="46" t="str">
        <f>IF(F7&gt;203100,IF(F7&lt;227100,"●","×"),"×")</f>
        <v>×</v>
      </c>
      <c r="D26" s="83" t="s">
        <v>51</v>
      </c>
      <c r="E26" s="80"/>
      <c r="F26" s="81"/>
      <c r="H26" s="3"/>
      <c r="I26" s="3"/>
    </row>
    <row r="27" spans="1:9" s="5" customFormat="1" ht="36" customHeight="1" x14ac:dyDescent="0.4">
      <c r="A27" s="29" t="s">
        <v>32</v>
      </c>
      <c r="B27" s="30" t="s">
        <v>27</v>
      </c>
      <c r="C27" s="36" t="str">
        <f>IF(F7&gt;154500,IF(F7&lt;203100,"●","×"),"×")</f>
        <v>×</v>
      </c>
      <c r="D27" s="79" t="s">
        <v>36</v>
      </c>
      <c r="E27" s="80"/>
      <c r="F27" s="81"/>
      <c r="H27" s="3">
        <f t="shared" ref="H27:H30" si="0">COUNTIF(C27,"●")</f>
        <v>0</v>
      </c>
      <c r="I27" s="3">
        <f>H27*23100</f>
        <v>0</v>
      </c>
    </row>
    <row r="28" spans="1:9" s="5" customFormat="1" ht="36" customHeight="1" x14ac:dyDescent="0.4">
      <c r="A28" s="29" t="s">
        <v>31</v>
      </c>
      <c r="B28" s="30" t="s">
        <v>16</v>
      </c>
      <c r="C28" s="36" t="str">
        <f>IF(F7&gt;48300,IF(F7&lt;154500,"●","×"),"×")</f>
        <v>×</v>
      </c>
      <c r="D28" s="79" t="s">
        <v>4</v>
      </c>
      <c r="E28" s="80"/>
      <c r="F28" s="81"/>
      <c r="H28" s="3">
        <f>COUNTIF(C28,"●")</f>
        <v>0</v>
      </c>
      <c r="I28" s="3">
        <f>H28*0</f>
        <v>0</v>
      </c>
    </row>
    <row r="29" spans="1:9" s="5" customFormat="1" ht="36" customHeight="1" x14ac:dyDescent="0.4">
      <c r="A29" s="29" t="s">
        <v>30</v>
      </c>
      <c r="B29" s="30" t="s">
        <v>28</v>
      </c>
      <c r="C29" s="36" t="str">
        <f>IF(F7&gt;0,IF(F7&lt;48300,"●","×"),"×")</f>
        <v>×</v>
      </c>
      <c r="D29" s="79" t="s">
        <v>37</v>
      </c>
      <c r="E29" s="80"/>
      <c r="F29" s="81"/>
      <c r="H29" s="3">
        <f t="shared" si="0"/>
        <v>0</v>
      </c>
      <c r="I29" s="3">
        <f>H29*3900</f>
        <v>0</v>
      </c>
    </row>
    <row r="30" spans="1:9" s="5" customFormat="1" ht="36" customHeight="1" x14ac:dyDescent="0.4">
      <c r="A30" s="29" t="s">
        <v>29</v>
      </c>
      <c r="B30" s="30" t="s">
        <v>41</v>
      </c>
      <c r="C30" s="32" t="str">
        <f>IF(F7=0,"●","×")</f>
        <v>●</v>
      </c>
      <c r="D30" s="79" t="s">
        <v>38</v>
      </c>
      <c r="E30" s="80"/>
      <c r="F30" s="81"/>
      <c r="H30" s="3">
        <f t="shared" si="0"/>
        <v>1</v>
      </c>
      <c r="I30" s="3">
        <f>H30*3900</f>
        <v>3900</v>
      </c>
    </row>
    <row r="31" spans="1:9" ht="27.75" customHeight="1" x14ac:dyDescent="0.4">
      <c r="A31" s="38"/>
      <c r="B31" s="38"/>
      <c r="D31" s="70" t="s">
        <v>42</v>
      </c>
      <c r="E31" s="70"/>
      <c r="F31" s="70"/>
      <c r="I31" s="3">
        <f>SUM(I25:I30)</f>
        <v>3900</v>
      </c>
    </row>
    <row r="32" spans="1:9" ht="27.75" customHeight="1" x14ac:dyDescent="0.4">
      <c r="A32" s="39"/>
      <c r="B32" s="39"/>
      <c r="D32" s="71"/>
      <c r="E32" s="71"/>
      <c r="F32" s="71"/>
    </row>
  </sheetData>
  <sheetProtection sheet="1" objects="1" scenarios="1"/>
  <mergeCells count="22">
    <mergeCell ref="A1:F1"/>
    <mergeCell ref="A2:F2"/>
    <mergeCell ref="A6:C7"/>
    <mergeCell ref="D7:E7"/>
    <mergeCell ref="A9:A12"/>
    <mergeCell ref="E9:E12"/>
    <mergeCell ref="F9:F10"/>
    <mergeCell ref="F11:F12"/>
    <mergeCell ref="B12:C12"/>
    <mergeCell ref="D31:F32"/>
    <mergeCell ref="A19:B19"/>
    <mergeCell ref="D19:F19"/>
    <mergeCell ref="D20:F20"/>
    <mergeCell ref="D21:F21"/>
    <mergeCell ref="A24:B24"/>
    <mergeCell ref="D24:F24"/>
    <mergeCell ref="D25:F25"/>
    <mergeCell ref="D27:F27"/>
    <mergeCell ref="D28:F28"/>
    <mergeCell ref="D29:F29"/>
    <mergeCell ref="D30:F30"/>
    <mergeCell ref="D26:F26"/>
  </mergeCells>
  <phoneticPr fontId="1"/>
  <pageMargins left="0.46" right="0.28000000000000003" top="0.36" bottom="0.28999999999999998" header="0.3" footer="0.3"/>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■2023授業料判定システムver①（高１・２・3対象）</vt:lpstr>
      <vt:lpstr>■2023授業料判定システムver②（早生まれ対象）</vt:lpstr>
      <vt:lpstr>サンプル画面（汎用版）</vt:lpstr>
      <vt:lpstr>'■2023授業料判定システムver①（高１・２・3対象）'!Print_Area</vt:lpstr>
      <vt:lpstr>'■2023授業料判定システムver②（早生まれ対象）'!Print_Area</vt:lpstr>
      <vt:lpstr>'サンプル画面（汎用版）'!Print_Area</vt:lpstr>
    </vt:vector>
  </TitlesOfParts>
  <Company>聖隷学園</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堀内 一臣</dc:creator>
  <cp:lastModifiedBy>堀内 一臣</cp:lastModifiedBy>
  <cp:lastPrinted>2023-04-21T00:02:35Z</cp:lastPrinted>
  <dcterms:created xsi:type="dcterms:W3CDTF">2020-09-03T02:53:29Z</dcterms:created>
  <dcterms:modified xsi:type="dcterms:W3CDTF">2023-04-21T00:10:06Z</dcterms:modified>
</cp:coreProperties>
</file>