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ireimbsvr2\中高等学校\財務\11就学支援金\2022\★2022就学支援金自動判定システム\HP用\"/>
    </mc:Choice>
  </mc:AlternateContent>
  <bookViews>
    <workbookView showHorizontalScroll="0" xWindow="0" yWindow="0" windowWidth="28800" windowHeight="12210"/>
  </bookViews>
  <sheets>
    <sheet name="■2022授業料判定システム（高１・２・3対象）" sheetId="1" r:id="rId1"/>
    <sheet name="サンプル画面（汎用版）" sheetId="3" r:id="rId2"/>
  </sheets>
  <definedNames>
    <definedName name="_xlnm.Print_Area" localSheetId="0">'■2022授業料判定システム（高１・２・3対象）'!$A$1:$G$33</definedName>
    <definedName name="_xlnm.Print_Area" localSheetId="1">'サンプル画面（汎用版）'!$A$1:$F$32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F5" i="3" s="1"/>
  <c r="H4" i="3"/>
  <c r="F4" i="3" s="1"/>
  <c r="F7" i="3" s="1"/>
  <c r="C26" i="3" s="1"/>
  <c r="H6" i="1"/>
  <c r="F6" i="1" s="1"/>
  <c r="H5" i="1"/>
  <c r="C29" i="3" l="1"/>
  <c r="H29" i="3" s="1"/>
  <c r="I29" i="3" s="1"/>
  <c r="C27" i="3"/>
  <c r="H27" i="3" s="1"/>
  <c r="I27" i="3" s="1"/>
  <c r="C21" i="3"/>
  <c r="H21" i="3" s="1"/>
  <c r="I21" i="3" s="1"/>
  <c r="C30" i="3"/>
  <c r="H30" i="3" s="1"/>
  <c r="I30" i="3" s="1"/>
  <c r="C28" i="3"/>
  <c r="H28" i="3" s="1"/>
  <c r="I28" i="3" s="1"/>
  <c r="C25" i="3"/>
  <c r="H25" i="3" s="1"/>
  <c r="I25" i="3" s="1"/>
  <c r="C20" i="3"/>
  <c r="H20" i="3" s="1"/>
  <c r="I20" i="3" s="1"/>
  <c r="F5" i="1"/>
  <c r="F8" i="1" s="1"/>
  <c r="C28" i="1" l="1"/>
  <c r="C27" i="1"/>
  <c r="C26" i="1"/>
  <c r="H26" i="1" s="1"/>
  <c r="I26" i="1" s="1"/>
  <c r="H27" i="1"/>
  <c r="I27" i="1" s="1"/>
  <c r="I23" i="3"/>
  <c r="D10" i="3" s="1"/>
  <c r="C29" i="1"/>
  <c r="C31" i="1"/>
  <c r="H31" i="1" s="1"/>
  <c r="I31" i="1" s="1"/>
  <c r="C30" i="1"/>
  <c r="I31" i="3"/>
  <c r="C10" i="3" l="1"/>
  <c r="D11" i="3"/>
  <c r="C11" i="3"/>
  <c r="D12" i="3"/>
  <c r="F11" i="3" s="1"/>
  <c r="C22" i="1" l="1"/>
  <c r="H22" i="1" s="1"/>
  <c r="I22" i="1" s="1"/>
  <c r="C21" i="1"/>
  <c r="H21" i="1" s="1"/>
  <c r="I21" i="1" s="1"/>
  <c r="H30" i="1"/>
  <c r="I30" i="1" s="1"/>
  <c r="H29" i="1"/>
  <c r="I29" i="1" s="1"/>
  <c r="H28" i="1"/>
  <c r="I28" i="1" s="1"/>
  <c r="I32" i="1" l="1"/>
  <c r="C12" i="1" s="1"/>
  <c r="I24" i="1"/>
  <c r="C11" i="1" s="1"/>
  <c r="D12" i="1" l="1"/>
  <c r="D11" i="1"/>
  <c r="D13" i="1" l="1"/>
  <c r="F12" i="1" s="1"/>
</calcChain>
</file>

<file path=xl/sharedStrings.xml><?xml version="1.0" encoding="utf-8"?>
<sst xmlns="http://schemas.openxmlformats.org/spreadsheetml/2006/main" count="121" uniqueCount="59">
  <si>
    <t>保護者</t>
    <rPh sb="0" eb="3">
      <t>ホゴシャ</t>
    </rPh>
    <phoneticPr fontId="1"/>
  </si>
  <si>
    <t>課税標準額</t>
    <rPh sb="0" eb="2">
      <t>カゼイ</t>
    </rPh>
    <rPh sb="2" eb="4">
      <t>ヒョウジュン</t>
    </rPh>
    <rPh sb="4" eb="5">
      <t>ガク</t>
    </rPh>
    <phoneticPr fontId="1"/>
  </si>
  <si>
    <t>調整控除額</t>
    <rPh sb="0" eb="2">
      <t>チョウセイ</t>
    </rPh>
    <rPh sb="2" eb="4">
      <t>コウジョ</t>
    </rPh>
    <rPh sb="4" eb="5">
      <t>ガク</t>
    </rPh>
    <phoneticPr fontId="1"/>
  </si>
  <si>
    <t>就学支援金区分および支給額</t>
    <rPh sb="0" eb="2">
      <t>シュウガク</t>
    </rPh>
    <rPh sb="2" eb="5">
      <t>シエンキン</t>
    </rPh>
    <rPh sb="5" eb="7">
      <t>クブン</t>
    </rPh>
    <rPh sb="10" eb="12">
      <t>シキュウ</t>
    </rPh>
    <rPh sb="12" eb="13">
      <t>ガク</t>
    </rPh>
    <phoneticPr fontId="1"/>
  </si>
  <si>
    <t>―</t>
    <phoneticPr fontId="1"/>
  </si>
  <si>
    <t>＜適用①＞就学支援金</t>
    <rPh sb="1" eb="3">
      <t>テキヨウ</t>
    </rPh>
    <rPh sb="5" eb="7">
      <t>シュウガク</t>
    </rPh>
    <rPh sb="7" eb="10">
      <t>シエンキン</t>
    </rPh>
    <phoneticPr fontId="1"/>
  </si>
  <si>
    <t>＜適用②＞授業料減免</t>
    <rPh sb="1" eb="3">
      <t>テキヨウ</t>
    </rPh>
    <rPh sb="5" eb="10">
      <t>ジュギョウリョウゲンメン</t>
    </rPh>
    <phoneticPr fontId="1"/>
  </si>
  <si>
    <t>×6％－</t>
  </si>
  <si>
    <t>×6％－</t>
    <phoneticPr fontId="1"/>
  </si>
  <si>
    <t>判定結果</t>
    <rPh sb="0" eb="4">
      <t>ハンテイケッカ</t>
    </rPh>
    <phoneticPr fontId="1"/>
  </si>
  <si>
    <t>内訳</t>
    <rPh sb="0" eb="2">
      <t>ウチワケ</t>
    </rPh>
    <phoneticPr fontId="1"/>
  </si>
  <si>
    <t>支給金額（月額）</t>
    <rPh sb="0" eb="4">
      <t>シキュウキンガク</t>
    </rPh>
    <rPh sb="5" eb="7">
      <t>ゲツガク</t>
    </rPh>
    <phoneticPr fontId="1"/>
  </si>
  <si>
    <t>合計</t>
    <rPh sb="0" eb="2">
      <t>ゴウケイ</t>
    </rPh>
    <phoneticPr fontId="1"/>
  </si>
  <si>
    <t>304,200円未満</t>
    <phoneticPr fontId="1"/>
  </si>
  <si>
    <t>年収目安
910万円未満</t>
    <rPh sb="0" eb="2">
      <t>ネンシュウ</t>
    </rPh>
    <rPh sb="2" eb="4">
      <t>メヤス</t>
    </rPh>
    <rPh sb="8" eb="10">
      <t>マンエン</t>
    </rPh>
    <rPh sb="10" eb="12">
      <t>ミマン</t>
    </rPh>
    <phoneticPr fontId="1"/>
  </si>
  <si>
    <t>親権者【A】</t>
    <rPh sb="0" eb="3">
      <t>シンケンシャ</t>
    </rPh>
    <phoneticPr fontId="1"/>
  </si>
  <si>
    <t>154,500円未満</t>
    <phoneticPr fontId="1"/>
  </si>
  <si>
    <t>年収目安
590万円未満</t>
    <rPh sb="0" eb="2">
      <t>ネンシュウ</t>
    </rPh>
    <rPh sb="2" eb="4">
      <t>メヤス</t>
    </rPh>
    <rPh sb="8" eb="10">
      <t>マンエン</t>
    </rPh>
    <rPh sb="10" eb="12">
      <t>ミマン</t>
    </rPh>
    <phoneticPr fontId="1"/>
  </si>
  <si>
    <t>＝</t>
  </si>
  <si>
    <t>＝</t>
    <phoneticPr fontId="1"/>
  </si>
  <si>
    <t>→</t>
    <phoneticPr fontId="1"/>
  </si>
  <si>
    <r>
      <t xml:space="preserve">月額授業料
</t>
    </r>
    <r>
      <rPr>
        <sz val="11"/>
        <color theme="1"/>
        <rFont val="游ゴシック"/>
        <family val="3"/>
        <charset val="128"/>
        <scheme val="minor"/>
      </rPr>
      <t>（①＋②適用後）</t>
    </r>
    <rPh sb="0" eb="2">
      <t>ゲツガク</t>
    </rPh>
    <rPh sb="2" eb="5">
      <t>ジュギョウリョウ</t>
    </rPh>
    <rPh sb="10" eb="13">
      <t>テキヨウゴ</t>
    </rPh>
    <phoneticPr fontId="1"/>
  </si>
  <si>
    <t>親権者【B】</t>
    <rPh sb="0" eb="3">
      <t>シンケンシャ</t>
    </rPh>
    <phoneticPr fontId="1"/>
  </si>
  <si>
    <t>【A】＋【B】合計</t>
    <rPh sb="7" eb="9">
      <t>ゴウケイ</t>
    </rPh>
    <phoneticPr fontId="1"/>
  </si>
  <si>
    <t>①就学支援金</t>
    <rPh sb="1" eb="6">
      <t>シュウガクシエンキン</t>
    </rPh>
    <phoneticPr fontId="1"/>
  </si>
  <si>
    <t>②授業料減免</t>
    <rPh sb="1" eb="6">
      <t>ジュギョウリョウゲンメン</t>
    </rPh>
    <phoneticPr fontId="1"/>
  </si>
  <si>
    <t>判定基準額（【A】＋【B】合計）</t>
    <rPh sb="0" eb="2">
      <t>ハンテイ</t>
    </rPh>
    <rPh sb="2" eb="4">
      <t>キジュン</t>
    </rPh>
    <rPh sb="4" eb="5">
      <t>ガク</t>
    </rPh>
    <rPh sb="13" eb="15">
      <t>ゴウケイ</t>
    </rPh>
    <phoneticPr fontId="1"/>
  </si>
  <si>
    <t>203,100円未満</t>
    <phoneticPr fontId="1"/>
  </si>
  <si>
    <t>48,300円未満</t>
    <phoneticPr fontId="1"/>
  </si>
  <si>
    <t>年収目安
270万円未満</t>
    <rPh sb="0" eb="2">
      <t>ネンシュウ</t>
    </rPh>
    <rPh sb="2" eb="4">
      <t>メヤス</t>
    </rPh>
    <rPh sb="8" eb="10">
      <t>マンエン</t>
    </rPh>
    <rPh sb="10" eb="12">
      <t>ミマン</t>
    </rPh>
    <phoneticPr fontId="1"/>
  </si>
  <si>
    <t>年収目安
270～350万円</t>
    <rPh sb="0" eb="2">
      <t>ネンシュウ</t>
    </rPh>
    <rPh sb="2" eb="4">
      <t>メヤス</t>
    </rPh>
    <rPh sb="12" eb="14">
      <t>マンエン</t>
    </rPh>
    <phoneticPr fontId="1"/>
  </si>
  <si>
    <t>年収目安
350～590万円</t>
    <rPh sb="0" eb="2">
      <t>ネンシュウ</t>
    </rPh>
    <rPh sb="2" eb="4">
      <t>メヤス</t>
    </rPh>
    <rPh sb="12" eb="14">
      <t>マンエン</t>
    </rPh>
    <phoneticPr fontId="1"/>
  </si>
  <si>
    <t>年収目安
590～700万円</t>
    <rPh sb="0" eb="2">
      <t>ネンシュウ</t>
    </rPh>
    <rPh sb="2" eb="4">
      <t>メヤス</t>
    </rPh>
    <rPh sb="12" eb="14">
      <t>マンエン</t>
    </rPh>
    <phoneticPr fontId="1"/>
  </si>
  <si>
    <t>年収目安
700～910万円</t>
    <rPh sb="0" eb="2">
      <t>ネンシュウ</t>
    </rPh>
    <rPh sb="2" eb="4">
      <t>メヤス</t>
    </rPh>
    <rPh sb="12" eb="14">
      <t>マンエン</t>
    </rPh>
    <phoneticPr fontId="1"/>
  </si>
  <si>
    <t>月額9,900円（年額118,800円）</t>
    <phoneticPr fontId="1"/>
  </si>
  <si>
    <t>月額33,000円（年額396,000円）</t>
    <phoneticPr fontId="1"/>
  </si>
  <si>
    <t>月額23,100円（年額277,200円）</t>
    <rPh sb="0" eb="2">
      <t>ゲツガク</t>
    </rPh>
    <rPh sb="8" eb="9">
      <t>エン</t>
    </rPh>
    <rPh sb="10" eb="12">
      <t>ネンガク</t>
    </rPh>
    <rPh sb="19" eb="20">
      <t>エン</t>
    </rPh>
    <phoneticPr fontId="1"/>
  </si>
  <si>
    <t>月額4,800円（年額57,600円）</t>
    <rPh sb="0" eb="2">
      <t>ゲツガク</t>
    </rPh>
    <rPh sb="7" eb="8">
      <t>エン</t>
    </rPh>
    <rPh sb="9" eb="11">
      <t>ネンガク</t>
    </rPh>
    <rPh sb="17" eb="18">
      <t>エン</t>
    </rPh>
    <phoneticPr fontId="1"/>
  </si>
  <si>
    <t>月額9,750円（年額117,000円）</t>
    <rPh sb="0" eb="2">
      <t>ゲツガク</t>
    </rPh>
    <rPh sb="7" eb="8">
      <t>エン</t>
    </rPh>
    <rPh sb="9" eb="11">
      <t>ネンガク</t>
    </rPh>
    <rPh sb="18" eb="19">
      <t>エン</t>
    </rPh>
    <phoneticPr fontId="1"/>
  </si>
  <si>
    <t>授業料減免区分および支給額</t>
    <rPh sb="0" eb="3">
      <t>ジュギョウリョウ</t>
    </rPh>
    <rPh sb="3" eb="5">
      <t>ゲンメン</t>
    </rPh>
    <rPh sb="5" eb="7">
      <t>クブン</t>
    </rPh>
    <rPh sb="10" eb="12">
      <t>シキュウ</t>
    </rPh>
    <rPh sb="12" eb="13">
      <t>ガク</t>
    </rPh>
    <phoneticPr fontId="1"/>
  </si>
  <si>
    <t>認定見込</t>
    <rPh sb="0" eb="2">
      <t>ニンテイ</t>
    </rPh>
    <rPh sb="2" eb="4">
      <t>ミコミ</t>
    </rPh>
    <phoneticPr fontId="1"/>
  </si>
  <si>
    <t>0円</t>
    <rPh sb="1" eb="2">
      <t>エン</t>
    </rPh>
    <phoneticPr fontId="1"/>
  </si>
  <si>
    <t>　聖隷クリストファー高等学校</t>
    <rPh sb="1" eb="3">
      <t>セイレイ</t>
    </rPh>
    <rPh sb="10" eb="14">
      <t>コウトウガッコウ</t>
    </rPh>
    <phoneticPr fontId="1"/>
  </si>
  <si>
    <t>＊政令指定都市に納税している場合は調整控除額に3/4を乗じた額
＊判定基準額は100円未満切り捨て</t>
    <phoneticPr fontId="1"/>
  </si>
  <si>
    <t>フラグ</t>
    <phoneticPr fontId="1"/>
  </si>
  <si>
    <t>金額</t>
    <rPh sb="0" eb="2">
      <t>キンガク</t>
    </rPh>
    <phoneticPr fontId="1"/>
  </si>
  <si>
    <t>下記の黄色セルに金額を入力すると就学支援金および授業料減免を試算し、月額授業料（目安）が算出されます。</t>
    <rPh sb="0" eb="2">
      <t>カキ</t>
    </rPh>
    <rPh sb="3" eb="5">
      <t>キイロ</t>
    </rPh>
    <rPh sb="8" eb="10">
      <t>キンガク</t>
    </rPh>
    <rPh sb="11" eb="13">
      <t>ニュウリョク</t>
    </rPh>
    <rPh sb="16" eb="18">
      <t>シュウガク</t>
    </rPh>
    <rPh sb="18" eb="21">
      <t>シエンキン</t>
    </rPh>
    <rPh sb="24" eb="27">
      <t>ジュギョウリョウ</t>
    </rPh>
    <rPh sb="27" eb="29">
      <t>ゲンメン</t>
    </rPh>
    <rPh sb="30" eb="32">
      <t>シサン</t>
    </rPh>
    <rPh sb="34" eb="39">
      <t>ゲツガクジュギョウリョウ</t>
    </rPh>
    <rPh sb="40" eb="42">
      <t>メヤス</t>
    </rPh>
    <rPh sb="44" eb="46">
      <t>サンシュツ</t>
    </rPh>
    <phoneticPr fontId="1"/>
  </si>
  <si>
    <t>判定基準額</t>
    <rPh sb="0" eb="5">
      <t>ハンテイキジュンガク</t>
    </rPh>
    <phoneticPr fontId="1"/>
  </si>
  <si>
    <t>（市町村民税）
調整控除額</t>
    <rPh sb="1" eb="6">
      <t>シチョウソンミンゼイ</t>
    </rPh>
    <rPh sb="8" eb="10">
      <t>チョウセイ</t>
    </rPh>
    <rPh sb="10" eb="12">
      <t>コウジョ</t>
    </rPh>
    <rPh sb="12" eb="13">
      <t>ガク</t>
    </rPh>
    <phoneticPr fontId="1"/>
  </si>
  <si>
    <t>（市町村民税）
課税標準額</t>
    <rPh sb="1" eb="6">
      <t>シチョウソンミンゼイ</t>
    </rPh>
    <rPh sb="8" eb="10">
      <t>カゼイ</t>
    </rPh>
    <rPh sb="10" eb="12">
      <t>ヒョウジュン</t>
    </rPh>
    <rPh sb="12" eb="13">
      <t>ガク</t>
    </rPh>
    <phoneticPr fontId="1"/>
  </si>
  <si>
    <t>年収目安
700～750万円</t>
    <rPh sb="0" eb="2">
      <t>ネンシュウ</t>
    </rPh>
    <rPh sb="2" eb="4">
      <t>メヤス</t>
    </rPh>
    <rPh sb="12" eb="14">
      <t>マンエン</t>
    </rPh>
    <phoneticPr fontId="1"/>
  </si>
  <si>
    <t>月額6,600円（年額79,200円）</t>
    <rPh sb="0" eb="1">
      <t>ツキ</t>
    </rPh>
    <rPh sb="1" eb="2">
      <t>ガク</t>
    </rPh>
    <rPh sb="7" eb="8">
      <t>エン</t>
    </rPh>
    <rPh sb="9" eb="11">
      <t>ネンガク</t>
    </rPh>
    <rPh sb="17" eb="18">
      <t>エン</t>
    </rPh>
    <phoneticPr fontId="1"/>
  </si>
  <si>
    <t>227,100円未満</t>
    <phoneticPr fontId="1"/>
  </si>
  <si>
    <t>100円未満</t>
    <rPh sb="3" eb="4">
      <t>エン</t>
    </rPh>
    <rPh sb="4" eb="6">
      <t>ミマン</t>
    </rPh>
    <phoneticPr fontId="1"/>
  </si>
  <si>
    <t>【2022年度版】就学支援金・授業料減免額と月額授業料試算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</si>
  <si>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＜高1・高2・高3対象（2020年度生～2022年度生）＞</t>
    <rPh sb="1" eb="3">
      <t>コウイチ</t>
    </rPh>
    <rPh sb="4" eb="6">
      <t>コウニ</t>
    </rPh>
    <rPh sb="7" eb="8">
      <t>コウ</t>
    </rPh>
    <rPh sb="9" eb="11">
      <t>タイショウ</t>
    </rPh>
    <rPh sb="16" eb="19">
      <t>ネンドセイ</t>
    </rPh>
    <rPh sb="24" eb="27">
      <t>ネンドセイ</t>
    </rPh>
    <phoneticPr fontId="1"/>
  </si>
  <si>
    <t>年収目安
700～800万円</t>
    <rPh sb="0" eb="2">
      <t>ネンシュウ</t>
    </rPh>
    <rPh sb="2" eb="4">
      <t>メヤス</t>
    </rPh>
    <rPh sb="12" eb="14">
      <t>マンエン</t>
    </rPh>
    <phoneticPr fontId="1"/>
  </si>
  <si>
    <t>年収目安
800～910万円</t>
    <rPh sb="0" eb="2">
      <t>ネンシュウ</t>
    </rPh>
    <rPh sb="2" eb="4">
      <t>メヤス</t>
    </rPh>
    <rPh sb="12" eb="14">
      <t>マンエン</t>
    </rPh>
    <phoneticPr fontId="1"/>
  </si>
  <si>
    <t>251,100円未満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</si>
</sst>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Red]&quot;¥&quot;#,##0"/>
  </numFmts>
  <fonts count="1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6"/>
      <color theme="4" tint="-0.249977111117893"/>
      <name val="游ゴシック"/>
      <family val="3"/>
      <charset val="128"/>
      <scheme val="minor"/>
    </font>
    <font>
      <sz val="9"/>
      <color theme="1"/>
      <name val="游ゴシック"/>
      <family val="3"/>
      <charset val="128"/>
      <scheme val="minor"/>
    </font>
    <font>
      <b/>
      <sz val="20"/>
      <color theme="1"/>
      <name val="游ゴシック"/>
      <family val="3"/>
      <charset val="128"/>
      <scheme val="minor"/>
    </font>
    <font>
      <sz val="9"/>
      <color rgb="FFFF0000"/>
      <name val="游ゴシック"/>
      <family val="3"/>
      <charset val="128"/>
      <scheme val="minor"/>
    </font>
    <font>
      <b/>
      <sz val="18"/>
      <color theme="1"/>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73">
    <xf numFmtId="0" fontId="0" fillId="0" borderId="0" xfId="0">
      <alignment vertical="center"/>
    </xf>
    <xf numFmtId="5" fontId="6" fillId="5" borderId="1" xfId="0" applyNumberFormat="1" applyFont="1" applyFill="1" applyBorder="1" applyAlignment="1" applyProtection="1">
      <alignment horizontal="center" vertical="center"/>
      <protection locked="0"/>
    </xf>
    <xf numFmtId="0" fontId="0" fillId="0" borderId="0" xfId="0" applyProtection="1">
      <alignment vertical="center"/>
    </xf>
    <xf numFmtId="0" fontId="1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xf>
    <xf numFmtId="0" fontId="3" fillId="0" borderId="0" xfId="0" applyFont="1" applyProtection="1">
      <alignment vertical="center"/>
    </xf>
    <xf numFmtId="5" fontId="3" fillId="0" borderId="1"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2" borderId="1" xfId="0" applyFont="1" applyFill="1" applyBorder="1" applyAlignment="1" applyProtection="1">
      <alignment horizontal="center" vertical="center"/>
    </xf>
    <xf numFmtId="5" fontId="12" fillId="0" borderId="0" xfId="0" applyNumberFormat="1" applyFont="1" applyAlignment="1" applyProtection="1">
      <alignment horizontal="center" vertical="center" shrinkToFit="1"/>
    </xf>
    <xf numFmtId="0" fontId="3" fillId="0" borderId="1" xfId="0" applyFont="1" applyBorder="1" applyAlignment="1" applyProtection="1">
      <alignment horizontal="center" vertical="center"/>
    </xf>
    <xf numFmtId="0" fontId="6" fillId="4" borderId="2" xfId="0" applyFont="1" applyFill="1" applyBorder="1" applyAlignment="1" applyProtection="1">
      <alignment horizontal="center" vertical="center" shrinkToFit="1"/>
    </xf>
    <xf numFmtId="5" fontId="11" fillId="0" borderId="1" xfId="0" applyNumberFormat="1" applyFont="1" applyFill="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0" xfId="0" applyFill="1" applyProtection="1">
      <alignment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3"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Protection="1">
      <alignment vertical="center"/>
    </xf>
    <xf numFmtId="0" fontId="12" fillId="0" borderId="0" xfId="0" applyFont="1" applyFill="1" applyAlignment="1" applyProtection="1">
      <alignment horizontal="center" vertical="center" shrinkToFit="1"/>
    </xf>
    <xf numFmtId="0" fontId="3"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5" fontId="5" fillId="0" borderId="1" xfId="0" applyNumberFormat="1" applyFont="1" applyBorder="1" applyAlignment="1" applyProtection="1">
      <alignment horizontal="center" vertical="center" shrinkToFit="1"/>
    </xf>
    <xf numFmtId="0" fontId="13" fillId="0" borderId="10" xfId="0" applyFont="1" applyBorder="1" applyAlignment="1" applyProtection="1">
      <alignment vertical="center"/>
    </xf>
    <xf numFmtId="0" fontId="13" fillId="0" borderId="0" xfId="0" applyFont="1" applyAlignment="1" applyProtection="1">
      <alignment vertical="center"/>
    </xf>
    <xf numFmtId="0" fontId="16"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xf>
    <xf numFmtId="0" fontId="14" fillId="0" borderId="0" xfId="0" applyFont="1" applyAlignment="1" applyProtection="1">
      <alignment horizontal="left" vertical="center"/>
    </xf>
    <xf numFmtId="5" fontId="11" fillId="0" borderId="4" xfId="0" applyNumberFormat="1"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4" fillId="0" borderId="12" xfId="0" applyFont="1" applyBorder="1" applyAlignment="1" applyProtection="1">
      <alignment horizontal="center" vertical="center" wrapText="1"/>
    </xf>
    <xf numFmtId="0" fontId="17"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5" fillId="0" borderId="0" xfId="0" applyFont="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3" name="図 2"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4870" y="10990192"/>
          <a:ext cx="578539" cy="597177"/>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2" name="テキスト ボックス 1"/>
        <xdr:cNvSpPr txBox="1"/>
      </xdr:nvSpPr>
      <xdr:spPr>
        <a:xfrm>
          <a:off x="99391" y="5300870"/>
          <a:ext cx="7412935" cy="745433"/>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960783</xdr:colOff>
      <xdr:row>30</xdr:row>
      <xdr:rowOff>48866</xdr:rowOff>
    </xdr:from>
    <xdr:to>
      <xdr:col>5</xdr:col>
      <xdr:colOff>1539322</xdr:colOff>
      <xdr:row>31</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0993091"/>
          <a:ext cx="578539" cy="593450"/>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3" name="テキスト ボックス 2"/>
        <xdr:cNvSpPr txBox="1"/>
      </xdr:nvSpPr>
      <xdr:spPr>
        <a:xfrm>
          <a:off x="107673" y="5188641"/>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twoCellAnchor>
    <xdr:from>
      <xdr:col>0</xdr:col>
      <xdr:colOff>1068456</xdr:colOff>
      <xdr:row>2</xdr:row>
      <xdr:rowOff>414131</xdr:rowOff>
    </xdr:from>
    <xdr:to>
      <xdr:col>2</xdr:col>
      <xdr:colOff>107674</xdr:colOff>
      <xdr:row>5</xdr:row>
      <xdr:rowOff>115956</xdr:rowOff>
    </xdr:to>
    <xdr:sp macro="" textlink="">
      <xdr:nvSpPr>
        <xdr:cNvPr id="7" name="楕円 6"/>
        <xdr:cNvSpPr/>
      </xdr:nvSpPr>
      <xdr:spPr>
        <a:xfrm>
          <a:off x="1068456" y="1209261"/>
          <a:ext cx="1946414" cy="121754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679174</xdr:colOff>
      <xdr:row>2</xdr:row>
      <xdr:rowOff>422414</xdr:rowOff>
    </xdr:from>
    <xdr:to>
      <xdr:col>4</xdr:col>
      <xdr:colOff>107675</xdr:colOff>
      <xdr:row>5</xdr:row>
      <xdr:rowOff>74543</xdr:rowOff>
    </xdr:to>
    <xdr:sp macro="" textlink="">
      <xdr:nvSpPr>
        <xdr:cNvPr id="8" name="楕円 7"/>
        <xdr:cNvSpPr/>
      </xdr:nvSpPr>
      <xdr:spPr>
        <a:xfrm>
          <a:off x="3586370" y="1217544"/>
          <a:ext cx="1838740" cy="11678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778978</xdr:colOff>
      <xdr:row>6</xdr:row>
      <xdr:rowOff>358224</xdr:rowOff>
    </xdr:from>
    <xdr:to>
      <xdr:col>1</xdr:col>
      <xdr:colOff>1035325</xdr:colOff>
      <xdr:row>7</xdr:row>
      <xdr:rowOff>223218</xdr:rowOff>
    </xdr:to>
    <xdr:sp macro="" textlink="">
      <xdr:nvSpPr>
        <xdr:cNvPr id="9" name="線吹き出し 2 (枠付き) 8"/>
        <xdr:cNvSpPr/>
      </xdr:nvSpPr>
      <xdr:spPr>
        <a:xfrm flipH="1">
          <a:off x="778978" y="2859572"/>
          <a:ext cx="1457325" cy="361950"/>
        </a:xfrm>
        <a:prstGeom prst="borderCallout2">
          <a:avLst>
            <a:gd name="adj1" fmla="val 18750"/>
            <a:gd name="adj2" fmla="val -8333"/>
            <a:gd name="adj3" fmla="val 18750"/>
            <a:gd name="adj4" fmla="val -16667"/>
            <a:gd name="adj5" fmla="val -157389"/>
            <a:gd name="adj6" fmla="val -571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金額を入力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showGridLines="0" tabSelected="1" view="pageBreakPreview" zoomScale="115" zoomScaleNormal="100" zoomScaleSheetLayoutView="115" workbookViewId="0">
      <selection activeCell="B5" sqref="B5"/>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3.5" style="2" customWidth="1"/>
    <col min="8" max="9" width="4.875" style="3" hidden="1"/>
    <col min="10" max="16365" width="4.875" style="2" hidden="1"/>
    <col min="16366" max="16383" width="10.375" style="2" hidden="1"/>
    <col min="16384" max="16384" width="2.375" style="2" hidden="1"/>
  </cols>
  <sheetData>
    <row r="1" spans="1:9" ht="33" customHeight="1" x14ac:dyDescent="0.4">
      <c r="A1" s="66" t="s">
        <v>54</v>
      </c>
      <c r="B1" s="66"/>
      <c r="C1" s="66"/>
      <c r="D1" s="66"/>
      <c r="E1" s="66"/>
      <c r="F1" s="66"/>
    </row>
    <row r="2" spans="1:9" ht="27.75" customHeight="1" x14ac:dyDescent="0.4">
      <c r="A2" s="64" t="s">
        <v>55</v>
      </c>
      <c r="B2" s="65"/>
      <c r="C2" s="65"/>
      <c r="D2" s="65"/>
      <c r="E2" s="65"/>
      <c r="F2" s="65"/>
    </row>
    <row r="3" spans="1:9" ht="19.5" customHeight="1" x14ac:dyDescent="0.4">
      <c r="A3" s="67" t="s">
        <v>46</v>
      </c>
      <c r="B3" s="68"/>
      <c r="C3" s="68"/>
      <c r="D3" s="68"/>
      <c r="E3" s="68"/>
      <c r="F3" s="68"/>
    </row>
    <row r="4" spans="1:9" s="5" customFormat="1" ht="39.75" customHeight="1" x14ac:dyDescent="0.4">
      <c r="A4" s="4" t="s">
        <v>0</v>
      </c>
      <c r="B4" s="47" t="s">
        <v>49</v>
      </c>
      <c r="C4" s="4" t="s">
        <v>8</v>
      </c>
      <c r="D4" s="47" t="s">
        <v>48</v>
      </c>
      <c r="E4" s="4" t="s">
        <v>19</v>
      </c>
      <c r="F4" s="4" t="s">
        <v>47</v>
      </c>
      <c r="H4" s="3"/>
      <c r="I4" s="3"/>
    </row>
    <row r="5" spans="1:9" s="5" customFormat="1" ht="39.75" customHeight="1" x14ac:dyDescent="0.4">
      <c r="A5" s="4" t="s">
        <v>15</v>
      </c>
      <c r="B5" s="1"/>
      <c r="C5" s="6" t="s">
        <v>8</v>
      </c>
      <c r="D5" s="1"/>
      <c r="E5" s="7" t="s">
        <v>18</v>
      </c>
      <c r="F5" s="8">
        <f>ROUNDDOWN(H5,-2)</f>
        <v>0</v>
      </c>
      <c r="H5" s="49">
        <f>B5*0.06-D5</f>
        <v>0</v>
      </c>
      <c r="I5" s="3"/>
    </row>
    <row r="6" spans="1:9" s="5" customFormat="1" ht="39.75" customHeight="1" x14ac:dyDescent="0.4">
      <c r="A6" s="4" t="s">
        <v>22</v>
      </c>
      <c r="B6" s="1"/>
      <c r="C6" s="6" t="s">
        <v>7</v>
      </c>
      <c r="D6" s="1"/>
      <c r="E6" s="7" t="s">
        <v>18</v>
      </c>
      <c r="F6" s="8">
        <f>ROUNDDOWN(H6,-2)</f>
        <v>0</v>
      </c>
      <c r="H6" s="49">
        <f>B6*0.06-D6</f>
        <v>0</v>
      </c>
      <c r="I6" s="3"/>
    </row>
    <row r="7" spans="1:9" s="5" customFormat="1" ht="15" customHeight="1" thickBot="1" x14ac:dyDescent="0.45">
      <c r="A7" s="52" t="s">
        <v>43</v>
      </c>
      <c r="B7" s="53"/>
      <c r="C7" s="53"/>
      <c r="D7" s="9"/>
      <c r="E7" s="9"/>
      <c r="F7" s="10"/>
      <c r="H7" s="3"/>
      <c r="I7" s="3"/>
    </row>
    <row r="8" spans="1:9" s="5" customFormat="1" ht="39" customHeight="1" thickBot="1" x14ac:dyDescent="0.45">
      <c r="A8" s="54"/>
      <c r="B8" s="54"/>
      <c r="C8" s="54"/>
      <c r="D8" s="71" t="s">
        <v>23</v>
      </c>
      <c r="E8" s="72"/>
      <c r="F8" s="11">
        <f>SUM(F5:F6)</f>
        <v>0</v>
      </c>
      <c r="H8" s="3"/>
      <c r="I8" s="3"/>
    </row>
    <row r="9" spans="1:9" s="5" customFormat="1" ht="21.75" customHeight="1" thickBot="1" x14ac:dyDescent="0.45">
      <c r="A9" s="12"/>
      <c r="B9" s="9"/>
      <c r="C9" s="9"/>
      <c r="D9" s="9"/>
      <c r="E9" s="9"/>
      <c r="H9" s="3"/>
      <c r="I9" s="3"/>
    </row>
    <row r="10" spans="1:9" s="5" customFormat="1" ht="33.75" customHeight="1" thickBot="1" x14ac:dyDescent="0.45">
      <c r="A10" s="70" t="s">
        <v>9</v>
      </c>
      <c r="B10" s="13" t="s">
        <v>10</v>
      </c>
      <c r="C10" s="13" t="s">
        <v>40</v>
      </c>
      <c r="D10" s="13" t="s">
        <v>11</v>
      </c>
      <c r="E10" s="58" t="s">
        <v>20</v>
      </c>
      <c r="F10" s="56" t="s">
        <v>21</v>
      </c>
      <c r="H10" s="9"/>
      <c r="I10" s="14"/>
    </row>
    <row r="11" spans="1:9" s="5" customFormat="1" ht="33.75" customHeight="1" thickBot="1" x14ac:dyDescent="0.45">
      <c r="A11" s="70"/>
      <c r="B11" s="15" t="s">
        <v>24</v>
      </c>
      <c r="C11" s="16" t="str">
        <f>IF(I24&gt;1,"●","×")</f>
        <v>●</v>
      </c>
      <c r="D11" s="17">
        <f>I24</f>
        <v>33000</v>
      </c>
      <c r="E11" s="58"/>
      <c r="F11" s="57"/>
      <c r="H11" s="3"/>
      <c r="I11" s="14"/>
    </row>
    <row r="12" spans="1:9" s="5" customFormat="1" ht="33.75" customHeight="1" thickBot="1" x14ac:dyDescent="0.45">
      <c r="A12" s="70"/>
      <c r="B12" s="15" t="s">
        <v>25</v>
      </c>
      <c r="C12" s="16" t="str">
        <f>IF(I32&gt;1,"●","×")</f>
        <v>●</v>
      </c>
      <c r="D12" s="17">
        <f>I32</f>
        <v>3900</v>
      </c>
      <c r="E12" s="58"/>
      <c r="F12" s="55">
        <f>36900-D13</f>
        <v>0</v>
      </c>
      <c r="H12" s="3"/>
      <c r="I12" s="14"/>
    </row>
    <row r="13" spans="1:9" s="5" customFormat="1" ht="33.75" customHeight="1" thickBot="1" x14ac:dyDescent="0.45">
      <c r="A13" s="70"/>
      <c r="B13" s="69" t="s">
        <v>12</v>
      </c>
      <c r="C13" s="69"/>
      <c r="D13" s="18">
        <f>SUM(D11:D12)</f>
        <v>36900</v>
      </c>
      <c r="E13" s="58"/>
      <c r="F13" s="55"/>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62" t="s">
        <v>26</v>
      </c>
      <c r="B20" s="62"/>
      <c r="C20" s="28" t="s">
        <v>40</v>
      </c>
      <c r="D20" s="62" t="s">
        <v>3</v>
      </c>
      <c r="E20" s="62"/>
      <c r="F20" s="62"/>
      <c r="H20" s="3" t="s">
        <v>44</v>
      </c>
      <c r="I20" s="3" t="s">
        <v>45</v>
      </c>
    </row>
    <row r="21" spans="1:9" s="5" customFormat="1" ht="36" customHeight="1" x14ac:dyDescent="0.4">
      <c r="A21" s="29" t="s">
        <v>14</v>
      </c>
      <c r="B21" s="30" t="s">
        <v>13</v>
      </c>
      <c r="C21" s="31" t="str">
        <f>IF(F8&gt;154500,IF(F8&lt;304200,"●","×"),"×")</f>
        <v>×</v>
      </c>
      <c r="D21" s="59" t="s">
        <v>34</v>
      </c>
      <c r="E21" s="60"/>
      <c r="F21" s="61"/>
      <c r="H21" s="3">
        <f>COUNTIF(C21,"●")</f>
        <v>0</v>
      </c>
      <c r="I21" s="3">
        <f>H21*9900</f>
        <v>0</v>
      </c>
    </row>
    <row r="22" spans="1:9" s="5" customFormat="1" ht="36" customHeight="1" x14ac:dyDescent="0.4">
      <c r="A22" s="29" t="s">
        <v>17</v>
      </c>
      <c r="B22" s="30" t="s">
        <v>16</v>
      </c>
      <c r="C22" s="32" t="str">
        <f>IF(F8&lt;154500,"●","×")</f>
        <v>●</v>
      </c>
      <c r="D22" s="59" t="s">
        <v>35</v>
      </c>
      <c r="E22" s="60"/>
      <c r="F22" s="61"/>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62" t="s">
        <v>26</v>
      </c>
      <c r="B25" s="62"/>
      <c r="C25" s="28" t="s">
        <v>40</v>
      </c>
      <c r="D25" s="62" t="s">
        <v>39</v>
      </c>
      <c r="E25" s="62"/>
      <c r="F25" s="62"/>
      <c r="H25" s="3"/>
      <c r="I25" s="3"/>
    </row>
    <row r="26" spans="1:9" s="5" customFormat="1" ht="36" customHeight="1" x14ac:dyDescent="0.4">
      <c r="A26" s="29" t="s">
        <v>57</v>
      </c>
      <c r="B26" s="48" t="s">
        <v>13</v>
      </c>
      <c r="C26" s="31" t="str">
        <f>IF(F8&gt;251100,IF(F8&lt;304200,"●","×"),"×")</f>
        <v>×</v>
      </c>
      <c r="D26" s="63" t="s">
        <v>4</v>
      </c>
      <c r="E26" s="60"/>
      <c r="F26" s="61"/>
      <c r="H26" s="3">
        <f>COUNTIF(C26,"●")</f>
        <v>0</v>
      </c>
      <c r="I26" s="3">
        <f>H26*0</f>
        <v>0</v>
      </c>
    </row>
    <row r="27" spans="1:9" s="5" customFormat="1" ht="36" customHeight="1" x14ac:dyDescent="0.4">
      <c r="A27" s="29" t="s">
        <v>56</v>
      </c>
      <c r="B27" s="48" t="s">
        <v>58</v>
      </c>
      <c r="C27" s="37" t="str">
        <f>IF(F8&gt;203100,IF(F8&lt;251100,"●","×"),"×")</f>
        <v>×</v>
      </c>
      <c r="D27" s="63" t="s">
        <v>51</v>
      </c>
      <c r="E27" s="60"/>
      <c r="F27" s="61"/>
      <c r="H27" s="3">
        <f>COUNTIF(C27,"●")</f>
        <v>0</v>
      </c>
      <c r="I27" s="3">
        <f>H27*6600</f>
        <v>0</v>
      </c>
    </row>
    <row r="28" spans="1:9" s="5" customFormat="1" ht="36" customHeight="1" x14ac:dyDescent="0.4">
      <c r="A28" s="29" t="s">
        <v>32</v>
      </c>
      <c r="B28" s="30" t="s">
        <v>27</v>
      </c>
      <c r="C28" s="28" t="str">
        <f>IF(F8&gt;154500,IF(F8&lt;203100,"●","×"),"×")</f>
        <v>×</v>
      </c>
      <c r="D28" s="59" t="s">
        <v>36</v>
      </c>
      <c r="E28" s="60"/>
      <c r="F28" s="61"/>
      <c r="H28" s="3">
        <f t="shared" ref="H28:H30" si="0">COUNTIF(C28,"●")</f>
        <v>0</v>
      </c>
      <c r="I28" s="3">
        <f>H28*23100</f>
        <v>0</v>
      </c>
    </row>
    <row r="29" spans="1:9" s="5" customFormat="1" ht="36" customHeight="1" x14ac:dyDescent="0.4">
      <c r="A29" s="29" t="s">
        <v>31</v>
      </c>
      <c r="B29" s="30" t="s">
        <v>16</v>
      </c>
      <c r="C29" s="28" t="str">
        <f>IF(F8&gt;48300,IF(F8&lt;154500,"●","×"),"×")</f>
        <v>×</v>
      </c>
      <c r="D29" s="59" t="s">
        <v>4</v>
      </c>
      <c r="E29" s="60"/>
      <c r="F29" s="61"/>
      <c r="H29" s="3">
        <f>COUNTIF(C29,"●")</f>
        <v>0</v>
      </c>
      <c r="I29" s="3">
        <f>H29*0</f>
        <v>0</v>
      </c>
    </row>
    <row r="30" spans="1:9" s="5" customFormat="1" ht="36" customHeight="1" x14ac:dyDescent="0.4">
      <c r="A30" s="29" t="s">
        <v>30</v>
      </c>
      <c r="B30" s="30" t="s">
        <v>28</v>
      </c>
      <c r="C30" s="28" t="str">
        <f>IF(F8&gt;0,IF(F8&lt;48300,"●","×"),"×")</f>
        <v>×</v>
      </c>
      <c r="D30" s="59" t="s">
        <v>37</v>
      </c>
      <c r="E30" s="60"/>
      <c r="F30" s="61"/>
      <c r="H30" s="3">
        <f t="shared" si="0"/>
        <v>0</v>
      </c>
      <c r="I30" s="3">
        <f>H30*3900</f>
        <v>0</v>
      </c>
    </row>
    <row r="31" spans="1:9" s="5" customFormat="1" ht="36" customHeight="1" x14ac:dyDescent="0.4">
      <c r="A31" s="29" t="s">
        <v>29</v>
      </c>
      <c r="B31" s="30" t="s">
        <v>53</v>
      </c>
      <c r="C31" s="32" t="str">
        <f>IF(F8=0,"●","×")</f>
        <v>●</v>
      </c>
      <c r="D31" s="59" t="s">
        <v>38</v>
      </c>
      <c r="E31" s="60"/>
      <c r="F31" s="61"/>
      <c r="H31" s="3">
        <f>COUNTIF(C31,"●")</f>
        <v>1</v>
      </c>
      <c r="I31" s="3">
        <f>H31*3900</f>
        <v>3900</v>
      </c>
    </row>
    <row r="32" spans="1:9" ht="27.75" customHeight="1" x14ac:dyDescent="0.4">
      <c r="A32" s="38"/>
      <c r="B32" s="38"/>
      <c r="D32" s="50" t="s">
        <v>42</v>
      </c>
      <c r="E32" s="50"/>
      <c r="F32" s="50"/>
      <c r="I32" s="3">
        <f>SUM(I26:I31)</f>
        <v>3900</v>
      </c>
    </row>
    <row r="33" spans="1:6" ht="27.75" customHeight="1" x14ac:dyDescent="0.4">
      <c r="A33" s="39"/>
      <c r="B33" s="39"/>
      <c r="D33" s="51"/>
      <c r="E33" s="51"/>
      <c r="F33" s="51"/>
    </row>
  </sheetData>
  <sheetProtection sheet="1" objects="1" scenarios="1"/>
  <mergeCells count="23">
    <mergeCell ref="D21:F21"/>
    <mergeCell ref="A2:F2"/>
    <mergeCell ref="A1:F1"/>
    <mergeCell ref="A3:F3"/>
    <mergeCell ref="B13:C13"/>
    <mergeCell ref="A10:A13"/>
    <mergeCell ref="D8:E8"/>
    <mergeCell ref="D32:F33"/>
    <mergeCell ref="A7:C8"/>
    <mergeCell ref="F12:F13"/>
    <mergeCell ref="F10:F11"/>
    <mergeCell ref="E10:E13"/>
    <mergeCell ref="D29:F29"/>
    <mergeCell ref="D30:F30"/>
    <mergeCell ref="D31:F31"/>
    <mergeCell ref="D28:F28"/>
    <mergeCell ref="A25:B25"/>
    <mergeCell ref="D25:F25"/>
    <mergeCell ref="D26:F26"/>
    <mergeCell ref="D22:F22"/>
    <mergeCell ref="A20:B20"/>
    <mergeCell ref="D20:F20"/>
    <mergeCell ref="D27:F27"/>
  </mergeCells>
  <phoneticPr fontId="1"/>
  <pageMargins left="0.46" right="0.28000000000000003" top="0.36" bottom="0.24"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8"/>
  <sheetViews>
    <sheetView showGridLines="0" view="pageBreakPreview" zoomScale="115" zoomScaleNormal="100" zoomScaleSheetLayoutView="115" workbookViewId="0">
      <selection activeCell="D4" sqref="D4"/>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66" t="s">
        <v>54</v>
      </c>
      <c r="B1" s="66"/>
      <c r="C1" s="66"/>
      <c r="D1" s="66"/>
      <c r="E1" s="66"/>
      <c r="F1" s="66"/>
    </row>
    <row r="2" spans="1:9" ht="29.25" customHeight="1" x14ac:dyDescent="0.4">
      <c r="A2" s="67" t="s">
        <v>46</v>
      </c>
      <c r="B2" s="68"/>
      <c r="C2" s="68"/>
      <c r="D2" s="68"/>
      <c r="E2" s="68"/>
      <c r="F2" s="68"/>
    </row>
    <row r="3" spans="1:9" s="5" customFormat="1" ht="39.75" customHeight="1" x14ac:dyDescent="0.4">
      <c r="A3" s="4" t="s">
        <v>0</v>
      </c>
      <c r="B3" s="4" t="s">
        <v>1</v>
      </c>
      <c r="C3" s="4" t="s">
        <v>8</v>
      </c>
      <c r="D3" s="4" t="s">
        <v>2</v>
      </c>
      <c r="E3" s="4" t="s">
        <v>19</v>
      </c>
      <c r="F3" s="4" t="s">
        <v>47</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52" t="s">
        <v>43</v>
      </c>
      <c r="B6" s="53"/>
      <c r="C6" s="53"/>
      <c r="D6" s="9"/>
      <c r="E6" s="9"/>
      <c r="F6" s="10"/>
      <c r="H6" s="3"/>
      <c r="I6" s="3"/>
    </row>
    <row r="7" spans="1:9" s="5" customFormat="1" ht="39" customHeight="1" thickBot="1" x14ac:dyDescent="0.45">
      <c r="A7" s="54"/>
      <c r="B7" s="54"/>
      <c r="C7" s="54"/>
      <c r="D7" s="71" t="s">
        <v>23</v>
      </c>
      <c r="E7" s="72"/>
      <c r="F7" s="33">
        <f>SUM(F4:F5)</f>
        <v>0</v>
      </c>
      <c r="H7" s="3"/>
      <c r="I7" s="3"/>
    </row>
    <row r="8" spans="1:9" s="5" customFormat="1" ht="21.75" customHeight="1" thickBot="1" x14ac:dyDescent="0.45">
      <c r="A8" s="12"/>
      <c r="B8" s="9"/>
      <c r="C8" s="9"/>
      <c r="D8" s="9"/>
      <c r="E8" s="9"/>
      <c r="H8" s="3"/>
      <c r="I8" s="3"/>
    </row>
    <row r="9" spans="1:9" s="5" customFormat="1" ht="33.75" customHeight="1" thickBot="1" x14ac:dyDescent="0.45">
      <c r="A9" s="70" t="s">
        <v>9</v>
      </c>
      <c r="B9" s="35" t="s">
        <v>10</v>
      </c>
      <c r="C9" s="35" t="s">
        <v>40</v>
      </c>
      <c r="D9" s="35" t="s">
        <v>11</v>
      </c>
      <c r="E9" s="58" t="s">
        <v>20</v>
      </c>
      <c r="F9" s="56" t="s">
        <v>21</v>
      </c>
      <c r="H9" s="9"/>
      <c r="I9" s="14"/>
    </row>
    <row r="10" spans="1:9" s="5" customFormat="1" ht="33.75" customHeight="1" thickBot="1" x14ac:dyDescent="0.45">
      <c r="A10" s="70"/>
      <c r="B10" s="34" t="s">
        <v>24</v>
      </c>
      <c r="C10" s="16" t="str">
        <f>IF(I23&gt;1,"●","×")</f>
        <v>●</v>
      </c>
      <c r="D10" s="17">
        <f>I23</f>
        <v>33000</v>
      </c>
      <c r="E10" s="58"/>
      <c r="F10" s="57"/>
      <c r="H10" s="3"/>
      <c r="I10" s="14"/>
    </row>
    <row r="11" spans="1:9" s="5" customFormat="1" ht="33.75" customHeight="1" thickBot="1" x14ac:dyDescent="0.45">
      <c r="A11" s="70"/>
      <c r="B11" s="34" t="s">
        <v>25</v>
      </c>
      <c r="C11" s="16" t="str">
        <f>IF(I31&gt;1,"●","×")</f>
        <v>●</v>
      </c>
      <c r="D11" s="17">
        <f>I31</f>
        <v>3900</v>
      </c>
      <c r="E11" s="58"/>
      <c r="F11" s="55">
        <f>36900-D12</f>
        <v>0</v>
      </c>
      <c r="H11" s="3"/>
      <c r="I11" s="14"/>
    </row>
    <row r="12" spans="1:9" s="5" customFormat="1" ht="33.75" customHeight="1" thickBot="1" x14ac:dyDescent="0.45">
      <c r="A12" s="70"/>
      <c r="B12" s="69" t="s">
        <v>12</v>
      </c>
      <c r="C12" s="69"/>
      <c r="D12" s="18">
        <f>SUM(D10:D11)</f>
        <v>36900</v>
      </c>
      <c r="E12" s="58"/>
      <c r="F12" s="55"/>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62" t="s">
        <v>26</v>
      </c>
      <c r="B19" s="62"/>
      <c r="C19" s="36" t="s">
        <v>40</v>
      </c>
      <c r="D19" s="62" t="s">
        <v>3</v>
      </c>
      <c r="E19" s="62"/>
      <c r="F19" s="62"/>
      <c r="H19" s="3" t="s">
        <v>44</v>
      </c>
      <c r="I19" s="3" t="s">
        <v>45</v>
      </c>
    </row>
    <row r="20" spans="1:9" s="5" customFormat="1" ht="36" customHeight="1" x14ac:dyDescent="0.4">
      <c r="A20" s="29" t="s">
        <v>14</v>
      </c>
      <c r="B20" s="30" t="s">
        <v>13</v>
      </c>
      <c r="C20" s="31" t="str">
        <f>IF(F7&gt;154500,IF(F7&lt;304200,"●","×"),"×")</f>
        <v>×</v>
      </c>
      <c r="D20" s="59" t="s">
        <v>34</v>
      </c>
      <c r="E20" s="60"/>
      <c r="F20" s="61"/>
      <c r="H20" s="3">
        <f>COUNTIF(C20,"●")</f>
        <v>0</v>
      </c>
      <c r="I20" s="3">
        <f>H20*9900</f>
        <v>0</v>
      </c>
    </row>
    <row r="21" spans="1:9" s="5" customFormat="1" ht="36" customHeight="1" x14ac:dyDescent="0.4">
      <c r="A21" s="29" t="s">
        <v>17</v>
      </c>
      <c r="B21" s="30" t="s">
        <v>16</v>
      </c>
      <c r="C21" s="32" t="str">
        <f>IF(F7&lt;154500,"●","×")</f>
        <v>●</v>
      </c>
      <c r="D21" s="59" t="s">
        <v>35</v>
      </c>
      <c r="E21" s="60"/>
      <c r="F21" s="61"/>
      <c r="H21" s="3">
        <f>COUNTIF(C21,"●")</f>
        <v>1</v>
      </c>
      <c r="I21" s="3">
        <f>H21*33000</f>
        <v>33000</v>
      </c>
    </row>
    <row r="22" spans="1:9" s="44" customFormat="1" ht="16.5" customHeight="1" x14ac:dyDescent="0.4">
      <c r="A22" s="40"/>
      <c r="B22" s="41"/>
      <c r="C22" s="42"/>
      <c r="D22" s="43"/>
      <c r="E22" s="43"/>
      <c r="F22" s="43"/>
      <c r="H22" s="45"/>
      <c r="I22" s="45"/>
    </row>
    <row r="23" spans="1:9" s="5" customFormat="1" ht="24" x14ac:dyDescent="0.4">
      <c r="A23" s="26" t="s">
        <v>6</v>
      </c>
      <c r="B23" s="27"/>
      <c r="C23" s="27"/>
      <c r="D23" s="27"/>
      <c r="E23" s="27"/>
      <c r="H23" s="3"/>
      <c r="I23" s="3">
        <f>SUM(I20:I21)</f>
        <v>33000</v>
      </c>
    </row>
    <row r="24" spans="1:9" s="5" customFormat="1" ht="29.25" customHeight="1" x14ac:dyDescent="0.4">
      <c r="A24" s="62" t="s">
        <v>26</v>
      </c>
      <c r="B24" s="62"/>
      <c r="C24" s="36" t="s">
        <v>40</v>
      </c>
      <c r="D24" s="62" t="s">
        <v>39</v>
      </c>
      <c r="E24" s="62"/>
      <c r="F24" s="62"/>
      <c r="H24" s="3"/>
      <c r="I24" s="3"/>
    </row>
    <row r="25" spans="1:9" s="5" customFormat="1" ht="36" customHeight="1" x14ac:dyDescent="0.4">
      <c r="A25" s="29" t="s">
        <v>33</v>
      </c>
      <c r="B25" s="30" t="s">
        <v>13</v>
      </c>
      <c r="C25" s="31" t="str">
        <f>IF(F7&gt;203100,IF(F7&lt;304200,"●","×"),"×")</f>
        <v>×</v>
      </c>
      <c r="D25" s="59" t="s">
        <v>4</v>
      </c>
      <c r="E25" s="60"/>
      <c r="F25" s="61"/>
      <c r="H25" s="3">
        <f>COUNTIF(C25,"●")</f>
        <v>0</v>
      </c>
      <c r="I25" s="3">
        <f>H25*0</f>
        <v>0</v>
      </c>
    </row>
    <row r="26" spans="1:9" s="5" customFormat="1" ht="36" customHeight="1" x14ac:dyDescent="0.4">
      <c r="A26" s="29" t="s">
        <v>50</v>
      </c>
      <c r="B26" s="48" t="s">
        <v>52</v>
      </c>
      <c r="C26" s="46" t="str">
        <f>IF(F7&gt;203100,IF(F7&lt;227100,"●","×"),"×")</f>
        <v>×</v>
      </c>
      <c r="D26" s="63" t="s">
        <v>51</v>
      </c>
      <c r="E26" s="60"/>
      <c r="F26" s="61"/>
      <c r="H26" s="3"/>
      <c r="I26" s="3"/>
    </row>
    <row r="27" spans="1:9" s="5" customFormat="1" ht="36" customHeight="1" x14ac:dyDescent="0.4">
      <c r="A27" s="29" t="s">
        <v>32</v>
      </c>
      <c r="B27" s="30" t="s">
        <v>27</v>
      </c>
      <c r="C27" s="36" t="str">
        <f>IF(F7&gt;154500,IF(F7&lt;203100,"●","×"),"×")</f>
        <v>×</v>
      </c>
      <c r="D27" s="59" t="s">
        <v>36</v>
      </c>
      <c r="E27" s="60"/>
      <c r="F27" s="61"/>
      <c r="H27" s="3">
        <f t="shared" ref="H27:H30" si="0">COUNTIF(C27,"●")</f>
        <v>0</v>
      </c>
      <c r="I27" s="3">
        <f>H27*23100</f>
        <v>0</v>
      </c>
    </row>
    <row r="28" spans="1:9" s="5" customFormat="1" ht="36" customHeight="1" x14ac:dyDescent="0.4">
      <c r="A28" s="29" t="s">
        <v>31</v>
      </c>
      <c r="B28" s="30" t="s">
        <v>16</v>
      </c>
      <c r="C28" s="36" t="str">
        <f>IF(F7&gt;48300,IF(F7&lt;154500,"●","×"),"×")</f>
        <v>×</v>
      </c>
      <c r="D28" s="59" t="s">
        <v>4</v>
      </c>
      <c r="E28" s="60"/>
      <c r="F28" s="61"/>
      <c r="H28" s="3">
        <f>COUNTIF(C28,"●")</f>
        <v>0</v>
      </c>
      <c r="I28" s="3">
        <f>H28*0</f>
        <v>0</v>
      </c>
    </row>
    <row r="29" spans="1:9" s="5" customFormat="1" ht="36" customHeight="1" x14ac:dyDescent="0.4">
      <c r="A29" s="29" t="s">
        <v>30</v>
      </c>
      <c r="B29" s="30" t="s">
        <v>28</v>
      </c>
      <c r="C29" s="36" t="str">
        <f>IF(F7&gt;0,IF(F7&lt;48300,"●","×"),"×")</f>
        <v>×</v>
      </c>
      <c r="D29" s="59" t="s">
        <v>37</v>
      </c>
      <c r="E29" s="60"/>
      <c r="F29" s="61"/>
      <c r="H29" s="3">
        <f t="shared" si="0"/>
        <v>0</v>
      </c>
      <c r="I29" s="3">
        <f>H29*3900</f>
        <v>0</v>
      </c>
    </row>
    <row r="30" spans="1:9" s="5" customFormat="1" ht="36" customHeight="1" x14ac:dyDescent="0.4">
      <c r="A30" s="29" t="s">
        <v>29</v>
      </c>
      <c r="B30" s="30" t="s">
        <v>41</v>
      </c>
      <c r="C30" s="32" t="str">
        <f>IF(F7=0,"●","×")</f>
        <v>●</v>
      </c>
      <c r="D30" s="59" t="s">
        <v>38</v>
      </c>
      <c r="E30" s="60"/>
      <c r="F30" s="61"/>
      <c r="H30" s="3">
        <f t="shared" si="0"/>
        <v>1</v>
      </c>
      <c r="I30" s="3">
        <f>H30*3900</f>
        <v>3900</v>
      </c>
    </row>
    <row r="31" spans="1:9" ht="27.75" customHeight="1" x14ac:dyDescent="0.4">
      <c r="A31" s="38"/>
      <c r="B31" s="38"/>
      <c r="D31" s="50" t="s">
        <v>42</v>
      </c>
      <c r="E31" s="50"/>
      <c r="F31" s="50"/>
      <c r="I31" s="3">
        <f>SUM(I25:I30)</f>
        <v>3900</v>
      </c>
    </row>
    <row r="32" spans="1:9" ht="27.75" customHeight="1" x14ac:dyDescent="0.4">
      <c r="A32" s="39"/>
      <c r="B32" s="39"/>
      <c r="D32" s="51"/>
      <c r="E32" s="51"/>
      <c r="F32" s="51"/>
    </row>
    <row r="33" ht="29.25" hidden="1" customHeight="1" x14ac:dyDescent="0.4"/>
    <row r="34" ht="29.25" hidden="1" customHeight="1" x14ac:dyDescent="0.4"/>
    <row r="35" ht="29.25" hidden="1" customHeight="1" x14ac:dyDescent="0.4"/>
    <row r="36" ht="29.25" hidden="1" customHeight="1" x14ac:dyDescent="0.4"/>
    <row r="37" ht="29.25" hidden="1" customHeight="1" x14ac:dyDescent="0.4"/>
    <row r="38" ht="29.25" hidden="1" customHeight="1" x14ac:dyDescent="0.4"/>
  </sheetData>
  <sheetProtection sheet="1" objects="1" scenarios="1"/>
  <mergeCells count="22">
    <mergeCell ref="A1:F1"/>
    <mergeCell ref="A2:F2"/>
    <mergeCell ref="A6:C7"/>
    <mergeCell ref="D7:E7"/>
    <mergeCell ref="A9:A12"/>
    <mergeCell ref="E9:E12"/>
    <mergeCell ref="F9:F10"/>
    <mergeCell ref="F11:F12"/>
    <mergeCell ref="B12:C12"/>
    <mergeCell ref="D31:F32"/>
    <mergeCell ref="A19:B19"/>
    <mergeCell ref="D19:F19"/>
    <mergeCell ref="D20:F20"/>
    <mergeCell ref="D21:F21"/>
    <mergeCell ref="A24:B24"/>
    <mergeCell ref="D24:F24"/>
    <mergeCell ref="D25:F25"/>
    <mergeCell ref="D27:F27"/>
    <mergeCell ref="D28:F28"/>
    <mergeCell ref="D29:F29"/>
    <mergeCell ref="D30:F30"/>
    <mergeCell ref="D26:F26"/>
  </mergeCells>
  <phoneticPr fontId="1"/>
  <pageMargins left="0.46" right="0.28000000000000003" top="0.36" bottom="0.28999999999999998"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■2022授業料判定システム（高１・２・3対象）</vt:lpstr>
      <vt:lpstr>サンプル画面（汎用版）</vt:lpstr>
      <vt:lpstr>'■2022授業料判定システム（高１・２・3対象）'!Print_Area</vt:lpstr>
      <vt:lpstr>'サンプル画面（汎用版）'!Print_Area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一臣</dc:creator>
  <cp:lastModifiedBy>堀内 一臣</cp:lastModifiedBy>
  <cp:lastPrinted>2022-02-15T02:38:38Z</cp:lastPrinted>
  <dcterms:created xsi:type="dcterms:W3CDTF">2020-09-03T02:53:29Z</dcterms:created>
  <dcterms:modified xsi:type="dcterms:W3CDTF">2022-02-15T02:39:47Z</dcterms:modified>
</cp:coreProperties>
</file>